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 tabRatio="500" firstSheet="2" activeTab="13"/>
  </bookViews>
  <sheets>
    <sheet name="Item 01 M" sheetId="1" r:id="rId1"/>
    <sheet name="item 02 M" sheetId="2" r:id="rId2"/>
    <sheet name="Item 3 " sheetId="15" r:id="rId3"/>
    <sheet name="Item 4 R" sheetId="11" r:id="rId4"/>
    <sheet name="Item 5  R " sheetId="12" r:id="rId5"/>
    <sheet name="Item 6 R " sheetId="13" r:id="rId6"/>
    <sheet name="Item 7 Z" sheetId="3" r:id="rId7"/>
    <sheet name="Item 8 Z" sheetId="4" r:id="rId8"/>
    <sheet name="Item 9 Z" sheetId="5" r:id="rId9"/>
    <sheet name="Item 10" sheetId="6" r:id="rId10"/>
    <sheet name="Item 11" sheetId="7" r:id="rId11"/>
    <sheet name="Item 12" sheetId="8" r:id="rId12"/>
    <sheet name="Item 13" sheetId="9" r:id="rId13"/>
    <sheet name="item 14" sheetId="10" r:id="rId14"/>
    <sheet name="Plan1" sheetId="14" r:id="rId15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7" i="10"/>
  <c r="D32" i="15"/>
  <c r="D33" s="1"/>
  <c r="D34" s="1"/>
  <c r="B23"/>
  <c r="B34" s="1"/>
  <c r="D22"/>
  <c r="D25" s="1"/>
  <c r="D21"/>
  <c r="B21"/>
  <c r="D20"/>
  <c r="D19"/>
  <c r="D18"/>
  <c r="D17"/>
  <c r="B17"/>
  <c r="D13"/>
  <c r="B25" s="1"/>
  <c r="B26" s="1"/>
  <c r="D11"/>
  <c r="D12" s="1"/>
  <c r="D14" s="1"/>
  <c r="B11"/>
  <c r="D32" i="13"/>
  <c r="B23"/>
  <c r="D22"/>
  <c r="D21"/>
  <c r="B21"/>
  <c r="D20"/>
  <c r="D19"/>
  <c r="D18"/>
  <c r="D17"/>
  <c r="B17"/>
  <c r="D13"/>
  <c r="B25" s="1"/>
  <c r="B26" s="1"/>
  <c r="D11"/>
  <c r="D12" s="1"/>
  <c r="B11"/>
  <c r="D32" i="12"/>
  <c r="B23"/>
  <c r="D21"/>
  <c r="B21"/>
  <c r="D20"/>
  <c r="D18"/>
  <c r="D19" s="1"/>
  <c r="D17"/>
  <c r="B17"/>
  <c r="D14"/>
  <c r="D13"/>
  <c r="D12"/>
  <c r="D11"/>
  <c r="B11"/>
  <c r="D32" i="11"/>
  <c r="D33" s="1"/>
  <c r="B23"/>
  <c r="D21"/>
  <c r="B21"/>
  <c r="D20"/>
  <c r="D22" s="1"/>
  <c r="D19"/>
  <c r="D18"/>
  <c r="D17"/>
  <c r="B17"/>
  <c r="D13"/>
  <c r="B25" s="1"/>
  <c r="B26" s="1"/>
  <c r="D11"/>
  <c r="D12" s="1"/>
  <c r="B11"/>
  <c r="D32" i="10"/>
  <c r="B23"/>
  <c r="D21"/>
  <c r="B21"/>
  <c r="D20"/>
  <c r="D19"/>
  <c r="D18"/>
  <c r="D17"/>
  <c r="D22" s="1"/>
  <c r="B17"/>
  <c r="D13"/>
  <c r="B25" s="1"/>
  <c r="B26" s="1"/>
  <c r="D11"/>
  <c r="D12" s="1"/>
  <c r="B11"/>
  <c r="D32" i="9"/>
  <c r="B25"/>
  <c r="B26" s="1"/>
  <c r="B23"/>
  <c r="D21"/>
  <c r="B21"/>
  <c r="D20"/>
  <c r="D18"/>
  <c r="D19" s="1"/>
  <c r="D17"/>
  <c r="B17"/>
  <c r="D14"/>
  <c r="D13"/>
  <c r="D12"/>
  <c r="D11"/>
  <c r="B11"/>
  <c r="D32" i="8"/>
  <c r="D33" s="1"/>
  <c r="B23"/>
  <c r="D21"/>
  <c r="B21"/>
  <c r="D20"/>
  <c r="D19"/>
  <c r="D18"/>
  <c r="D17"/>
  <c r="D22" s="1"/>
  <c r="D25" s="1"/>
  <c r="B17"/>
  <c r="D13"/>
  <c r="D11"/>
  <c r="D12" s="1"/>
  <c r="B11"/>
  <c r="D32" i="7"/>
  <c r="D22"/>
  <c r="D21"/>
  <c r="B21"/>
  <c r="B23" s="1"/>
  <c r="D20"/>
  <c r="D19"/>
  <c r="D18"/>
  <c r="D17"/>
  <c r="B17"/>
  <c r="D13"/>
  <c r="D12"/>
  <c r="D11"/>
  <c r="B11"/>
  <c r="D32" i="6"/>
  <c r="B25"/>
  <c r="B26" s="1"/>
  <c r="B23"/>
  <c r="D21"/>
  <c r="B21"/>
  <c r="D20"/>
  <c r="D19"/>
  <c r="D18"/>
  <c r="D17"/>
  <c r="D22" s="1"/>
  <c r="D25" s="1"/>
  <c r="B17"/>
  <c r="D13"/>
  <c r="D12"/>
  <c r="D11"/>
  <c r="B11"/>
  <c r="D32" i="5"/>
  <c r="B23"/>
  <c r="D21"/>
  <c r="B21"/>
  <c r="D20"/>
  <c r="D19"/>
  <c r="D18"/>
  <c r="D17"/>
  <c r="D22" s="1"/>
  <c r="B17"/>
  <c r="D13"/>
  <c r="B25" s="1"/>
  <c r="B26" s="1"/>
  <c r="D12"/>
  <c r="D11"/>
  <c r="B11"/>
  <c r="D32" i="4"/>
  <c r="D21"/>
  <c r="B21"/>
  <c r="B23" s="1"/>
  <c r="D20"/>
  <c r="D19"/>
  <c r="D18"/>
  <c r="D17"/>
  <c r="D22" s="1"/>
  <c r="D25" s="1"/>
  <c r="B17"/>
  <c r="D13"/>
  <c r="D12"/>
  <c r="D11"/>
  <c r="B11"/>
  <c r="D32" i="3"/>
  <c r="B23"/>
  <c r="D21"/>
  <c r="B21"/>
  <c r="D20"/>
  <c r="D19"/>
  <c r="D18"/>
  <c r="D17"/>
  <c r="D22" s="1"/>
  <c r="B17"/>
  <c r="D13"/>
  <c r="B25" s="1"/>
  <c r="B26" s="1"/>
  <c r="D11"/>
  <c r="D12" s="1"/>
  <c r="B11"/>
  <c r="D32" i="2"/>
  <c r="B25"/>
  <c r="B26" s="1"/>
  <c r="B23"/>
  <c r="D21"/>
  <c r="B21"/>
  <c r="D20"/>
  <c r="D19"/>
  <c r="D18"/>
  <c r="D17"/>
  <c r="D22" s="1"/>
  <c r="D25" s="1"/>
  <c r="B17"/>
  <c r="D14"/>
  <c r="D13"/>
  <c r="D12"/>
  <c r="D11"/>
  <c r="B11"/>
  <c r="D35" i="15" l="1"/>
  <c r="D37" s="1"/>
  <c r="D33" i="3"/>
  <c r="D25"/>
  <c r="D33" i="12"/>
  <c r="D34" s="1"/>
  <c r="D33" i="7"/>
  <c r="D14" i="5"/>
  <c r="D25"/>
  <c r="D33"/>
  <c r="D33" i="13"/>
  <c r="D34" s="1"/>
  <c r="D25"/>
  <c r="D14"/>
  <c r="B34"/>
  <c r="B25" i="12"/>
  <c r="B26" s="1"/>
  <c r="B34" s="1"/>
  <c r="D22"/>
  <c r="D25" s="1"/>
  <c r="D14" i="11"/>
  <c r="D25"/>
  <c r="D34" s="1"/>
  <c r="B34"/>
  <c r="D33" i="10"/>
  <c r="D34" s="1"/>
  <c r="D25"/>
  <c r="B34"/>
  <c r="D14"/>
  <c r="D33" i="9"/>
  <c r="D22"/>
  <c r="D25" s="1"/>
  <c r="B34"/>
  <c r="D14" i="8"/>
  <c r="D34" s="1"/>
  <c r="B25"/>
  <c r="B26" s="1"/>
  <c r="B34" s="1"/>
  <c r="D14" i="7"/>
  <c r="D25"/>
  <c r="B34"/>
  <c r="B25"/>
  <c r="B26" s="1"/>
  <c r="D33" i="6"/>
  <c r="D14"/>
  <c r="B34"/>
  <c r="B34" i="5"/>
  <c r="D33" i="4"/>
  <c r="D34" s="1"/>
  <c r="D14"/>
  <c r="B34"/>
  <c r="B25"/>
  <c r="B26" s="1"/>
  <c r="D33" i="2"/>
  <c r="D34" s="1"/>
  <c r="B34" i="3"/>
  <c r="D14"/>
  <c r="B34" i="2"/>
  <c r="B17" i="1"/>
  <c r="D13"/>
  <c r="D34" i="3" l="1"/>
  <c r="D35" s="1"/>
  <c r="D37" s="1"/>
  <c r="D35" i="13"/>
  <c r="D37" s="1"/>
  <c r="D35" i="11"/>
  <c r="D37" s="1"/>
  <c r="D35" i="10"/>
  <c r="D35" i="8"/>
  <c r="D37" s="1"/>
  <c r="D34" i="7"/>
  <c r="D35" s="1"/>
  <c r="D37" s="1"/>
  <c r="D34" i="5"/>
  <c r="D35" s="1"/>
  <c r="D37" s="1"/>
  <c r="D35" i="12"/>
  <c r="D37" s="1"/>
  <c r="D34" i="9"/>
  <c r="D35" s="1"/>
  <c r="D37" s="1"/>
  <c r="D34" i="6"/>
  <c r="D35" s="1"/>
  <c r="D37" s="1"/>
  <c r="D35" i="4"/>
  <c r="D37" s="1"/>
  <c r="D35" i="2"/>
  <c r="D37" s="1"/>
  <c r="D32" i="1"/>
  <c r="D33" s="1"/>
  <c r="D20" l="1"/>
  <c r="D21"/>
  <c r="B26" l="1"/>
  <c r="B21"/>
  <c r="B23" s="1"/>
  <c r="B25" s="1"/>
  <c r="D18"/>
  <c r="D19" s="1"/>
  <c r="D17"/>
  <c r="D11"/>
  <c r="D12" s="1"/>
  <c r="D14" s="1"/>
  <c r="B11"/>
  <c r="B34" l="1"/>
  <c r="D22"/>
  <c r="D25" s="1"/>
  <c r="D34" s="1"/>
  <c r="D35" l="1"/>
  <c r="D37" s="1"/>
</calcChain>
</file>

<file path=xl/comments1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11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13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14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8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media mensal de gastos com oficina
</t>
        </r>
      </text>
    </comment>
  </commentList>
</comments>
</file>

<file path=xl/sharedStrings.xml><?xml version="1.0" encoding="utf-8"?>
<sst xmlns="http://schemas.openxmlformats.org/spreadsheetml/2006/main" count="771" uniqueCount="69">
  <si>
    <t>Calculo de Custos do KM Rodado - Transporte Escolar</t>
  </si>
  <si>
    <t>Custos Variaveis</t>
  </si>
  <si>
    <t>Custos Fixos</t>
  </si>
  <si>
    <t>OLEO DIESEL</t>
  </si>
  <si>
    <t>CUSTOS DE CAPITAL E DEPRECIAÇÃO</t>
  </si>
  <si>
    <t>Preço Do Litro Óleo Diesel</t>
  </si>
  <si>
    <t>Valor Médio de venda Onibus</t>
  </si>
  <si>
    <t>Média Consumida KM/Litro</t>
  </si>
  <si>
    <t>Valor da Depreciação anual %</t>
  </si>
  <si>
    <t>Custo Óleo Diesel por KM</t>
  </si>
  <si>
    <t>Valor a Depreciar no mês</t>
  </si>
  <si>
    <t>OLEO LUBRIFICANTE</t>
  </si>
  <si>
    <t>Preço do Litro Lubrificante</t>
  </si>
  <si>
    <t>Custo da Depreciação por KM</t>
  </si>
  <si>
    <t>MOTORISTA</t>
  </si>
  <si>
    <t xml:space="preserve">Km Rodados com 1 Troca </t>
  </si>
  <si>
    <t xml:space="preserve">Motorista </t>
  </si>
  <si>
    <t>Custo do Lubrificante por KM</t>
  </si>
  <si>
    <t>13º</t>
  </si>
  <si>
    <t>PNEUS DE RODAGEM</t>
  </si>
  <si>
    <t>Férias</t>
  </si>
  <si>
    <t>Preço do Pneu utilizado</t>
  </si>
  <si>
    <t>1/3 de Férias</t>
  </si>
  <si>
    <t>Qtd. Pneus Rodando</t>
  </si>
  <si>
    <t>FGTS</t>
  </si>
  <si>
    <t>Total na Troca - 6 Pneus</t>
  </si>
  <si>
    <t>INSS</t>
  </si>
  <si>
    <t>Vida util do Pneus por KM</t>
  </si>
  <si>
    <t>Custo Funcionário Mês</t>
  </si>
  <si>
    <t>Custo dos Pneus de rodagem Por KM</t>
  </si>
  <si>
    <t>MANUTENÇÃO DO VEÍCULO</t>
  </si>
  <si>
    <t>Custo de Manutenção por mês</t>
  </si>
  <si>
    <t>Custo do Motorista por KM</t>
  </si>
  <si>
    <t>Custo da Manutenção por KM</t>
  </si>
  <si>
    <t>IPVA E CONTADOR</t>
  </si>
  <si>
    <t>IPVA - 1,5% sobre valor do veiculo</t>
  </si>
  <si>
    <t xml:space="preserve">Seguro Resp. Civil e Casco </t>
  </si>
  <si>
    <t>DPVAT</t>
  </si>
  <si>
    <t>Honorarios com Contador</t>
  </si>
  <si>
    <t>Totais dos custos</t>
  </si>
  <si>
    <t>Custo por Km</t>
  </si>
  <si>
    <t>Total dos Custos variaveis</t>
  </si>
  <si>
    <t>Total dos Custos Fixos</t>
  </si>
  <si>
    <t>Total dos Custos Variaveis + Custos Fixos</t>
  </si>
  <si>
    <t>Margem de Lucro em Percentual</t>
  </si>
  <si>
    <t>Total a Pagar por Kilometro Rodado</t>
  </si>
  <si>
    <t>Valor da Depreciação anual R$</t>
  </si>
  <si>
    <t>kilometragem diária</t>
  </si>
  <si>
    <t>Km média Percorrida no mês</t>
  </si>
  <si>
    <t>Média de Dias Letivos no Mês: 22</t>
  </si>
  <si>
    <t>Quantidade de litros na troca</t>
  </si>
  <si>
    <t>ANUAL</t>
  </si>
  <si>
    <t>Van Escolar com no mínimo 15 Lugares</t>
  </si>
  <si>
    <t>Trajeto 01</t>
  </si>
  <si>
    <t>Laudos Detran/Inmetro/Daer</t>
  </si>
  <si>
    <t>Trajeto 02</t>
  </si>
  <si>
    <t>Trajeto 03</t>
  </si>
  <si>
    <t>Trajeto 04</t>
  </si>
  <si>
    <t>Trajeto 05</t>
  </si>
  <si>
    <t>Trajeto 06</t>
  </si>
  <si>
    <t>Trajeto 07</t>
  </si>
  <si>
    <t>Trajeto 08</t>
  </si>
  <si>
    <t>Trajeto 09</t>
  </si>
  <si>
    <t>Trajeto 10</t>
  </si>
  <si>
    <t>Trajeto 11</t>
  </si>
  <si>
    <t>Trajeto 12</t>
  </si>
  <si>
    <t>Trajeto 13</t>
  </si>
  <si>
    <t>]</t>
  </si>
  <si>
    <t>Trajeto 14</t>
  </si>
</sst>
</file>

<file path=xl/styles.xml><?xml version="1.0" encoding="utf-8"?>
<styleSheet xmlns="http://schemas.openxmlformats.org/spreadsheetml/2006/main">
  <numFmts count="2">
    <numFmt numFmtId="164" formatCode="* #,##0.00\ ;\-* #,##0.00\ ;* \-#\ ;@\ "/>
    <numFmt numFmtId="165" formatCode="* #,##0.0000\ ;\-* #,##0.0000\ ;* \-#\ ;@\ "/>
  </numFmts>
  <fonts count="23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0"/>
      <color rgb="FF00B050"/>
      <name val="Calibri"/>
      <family val="2"/>
      <charset val="1"/>
    </font>
    <font>
      <b/>
      <i/>
      <u/>
      <sz val="10"/>
      <color rgb="FFFF0000"/>
      <name val="Calibri"/>
      <family val="2"/>
      <charset val="1"/>
    </font>
    <font>
      <b/>
      <i/>
      <sz val="10"/>
      <color rgb="FFFF0000"/>
      <name val="Calibri"/>
      <family val="2"/>
      <charset val="1"/>
    </font>
    <font>
      <b/>
      <i/>
      <u/>
      <sz val="10"/>
      <color rgb="FF00B050"/>
      <name val="Calibri"/>
      <family val="2"/>
      <charset val="1"/>
    </font>
    <font>
      <sz val="10"/>
      <name val="Calibri"/>
      <family val="2"/>
      <charset val="1"/>
    </font>
    <font>
      <b/>
      <sz val="10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8">
    <xf numFmtId="0" fontId="0" fillId="0" borderId="0"/>
    <xf numFmtId="164" fontId="20" fillId="0" borderId="0" applyBorder="0" applyProtection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20" fillId="0" borderId="0" applyBorder="0" applyProtection="0"/>
    <xf numFmtId="0" fontId="20" fillId="0" borderId="0" applyBorder="0" applyProtection="0"/>
    <xf numFmtId="0" fontId="3" fillId="0" borderId="0" applyBorder="0" applyProtection="0"/>
  </cellStyleXfs>
  <cellXfs count="38">
    <xf numFmtId="0" fontId="0" fillId="0" borderId="0" xfId="0"/>
    <xf numFmtId="0" fontId="12" fillId="0" borderId="0" xfId="0" applyFont="1"/>
    <xf numFmtId="0" fontId="15" fillId="0" borderId="4" xfId="0" applyFont="1" applyBorder="1"/>
    <xf numFmtId="0" fontId="12" fillId="0" borderId="5" xfId="0" applyFont="1" applyBorder="1"/>
    <xf numFmtId="0" fontId="15" fillId="0" borderId="0" xfId="0" applyFont="1" applyBorder="1"/>
    <xf numFmtId="0" fontId="16" fillId="0" borderId="4" xfId="0" applyFont="1" applyBorder="1"/>
    <xf numFmtId="0" fontId="16" fillId="0" borderId="0" xfId="0" applyFont="1" applyBorder="1"/>
    <xf numFmtId="0" fontId="12" fillId="0" borderId="4" xfId="0" applyFont="1" applyBorder="1"/>
    <xf numFmtId="164" fontId="12" fillId="0" borderId="5" xfId="1" applyFont="1" applyBorder="1" applyAlignment="1" applyProtection="1"/>
    <xf numFmtId="0" fontId="12" fillId="0" borderId="0" xfId="0" applyFont="1" applyBorder="1"/>
    <xf numFmtId="0" fontId="2" fillId="0" borderId="4" xfId="0" applyFont="1" applyBorder="1"/>
    <xf numFmtId="165" fontId="17" fillId="0" borderId="5" xfId="1" applyNumberFormat="1" applyFont="1" applyBorder="1" applyAlignment="1" applyProtection="1"/>
    <xf numFmtId="164" fontId="18" fillId="0" borderId="6" xfId="1" applyFont="1" applyBorder="1" applyAlignment="1" applyProtection="1"/>
    <xf numFmtId="0" fontId="2" fillId="0" borderId="0" xfId="0" applyFont="1" applyBorder="1"/>
    <xf numFmtId="0" fontId="12" fillId="0" borderId="0" xfId="0" applyFont="1" applyAlignment="1">
      <alignment horizontal="center"/>
    </xf>
    <xf numFmtId="0" fontId="19" fillId="0" borderId="0" xfId="0" applyFont="1" applyBorder="1"/>
    <xf numFmtId="164" fontId="17" fillId="0" borderId="5" xfId="1" applyFont="1" applyBorder="1" applyAlignment="1" applyProtection="1"/>
    <xf numFmtId="164" fontId="12" fillId="0" borderId="6" xfId="1" applyFont="1" applyBorder="1" applyAlignment="1" applyProtection="1"/>
    <xf numFmtId="164" fontId="12" fillId="0" borderId="7" xfId="1" applyFont="1" applyBorder="1" applyAlignment="1" applyProtection="1"/>
    <xf numFmtId="0" fontId="19" fillId="0" borderId="4" xfId="0" applyFont="1" applyBorder="1"/>
    <xf numFmtId="165" fontId="17" fillId="0" borderId="5" xfId="0" applyNumberFormat="1" applyFont="1" applyBorder="1"/>
    <xf numFmtId="0" fontId="2" fillId="0" borderId="3" xfId="0" applyFont="1" applyBorder="1"/>
    <xf numFmtId="165" fontId="19" fillId="0" borderId="3" xfId="0" applyNumberFormat="1" applyFont="1" applyBorder="1"/>
    <xf numFmtId="0" fontId="2" fillId="9" borderId="8" xfId="0" applyFont="1" applyFill="1" applyBorder="1" applyAlignment="1"/>
    <xf numFmtId="0" fontId="2" fillId="9" borderId="9" xfId="0" applyFont="1" applyFill="1" applyBorder="1" applyAlignment="1"/>
    <xf numFmtId="0" fontId="2" fillId="9" borderId="10" xfId="0" applyFont="1" applyFill="1" applyBorder="1" applyAlignment="1"/>
    <xf numFmtId="165" fontId="17" fillId="9" borderId="3" xfId="0" applyNumberFormat="1" applyFont="1" applyFill="1" applyBorder="1"/>
    <xf numFmtId="164" fontId="15" fillId="9" borderId="3" xfId="0" applyNumberFormat="1" applyFont="1" applyFill="1" applyBorder="1"/>
    <xf numFmtId="164" fontId="12" fillId="10" borderId="5" xfId="1" applyFont="1" applyFill="1" applyBorder="1" applyAlignment="1" applyProtection="1">
      <protection locked="0"/>
    </xf>
    <xf numFmtId="164" fontId="2" fillId="0" borderId="5" xfId="1" applyFont="1" applyBorder="1" applyAlignment="1" applyProtection="1">
      <protection locked="0"/>
    </xf>
    <xf numFmtId="0" fontId="12" fillId="10" borderId="5" xfId="1" applyNumberFormat="1" applyFont="1" applyFill="1" applyBorder="1" applyAlignment="1" applyProtection="1">
      <protection locked="0"/>
    </xf>
    <xf numFmtId="164" fontId="12" fillId="10" borderId="6" xfId="1" applyFont="1" applyFill="1" applyBorder="1" applyAlignment="1" applyProtection="1">
      <protection locked="0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10" borderId="8" xfId="0" applyFont="1" applyFill="1" applyBorder="1" applyAlignment="1">
      <alignment horizontal="center"/>
    </xf>
    <xf numFmtId="0" fontId="13" fillId="10" borderId="9" xfId="0" applyFont="1" applyFill="1" applyBorder="1" applyAlignment="1">
      <alignment horizontal="center"/>
    </xf>
    <xf numFmtId="0" fontId="13" fillId="10" borderId="10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</cellXfs>
  <cellStyles count="18">
    <cellStyle name="Accent 1 14" xfId="2"/>
    <cellStyle name="Accent 13" xfId="3"/>
    <cellStyle name="Accent 2 15" xfId="4"/>
    <cellStyle name="Accent 3 16" xfId="5"/>
    <cellStyle name="Bad 10" xfId="6"/>
    <cellStyle name="Error 12" xfId="7"/>
    <cellStyle name="Footnote 5" xfId="8"/>
    <cellStyle name="Good 8" xfId="9"/>
    <cellStyle name="Heading 1 1" xfId="10"/>
    <cellStyle name="Heading 2 2" xfId="11"/>
    <cellStyle name="Hyperlink 6" xfId="12"/>
    <cellStyle name="Neutral 9" xfId="13"/>
    <cellStyle name="Normal" xfId="0" builtinId="0"/>
    <cellStyle name="Note 4" xfId="14"/>
    <cellStyle name="Separador de milhares" xfId="1" builtinId="3"/>
    <cellStyle name="Status 7" xfId="15"/>
    <cellStyle name="Text 3" xfId="16"/>
    <cellStyle name="Warning 11" xfId="17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MK37"/>
  <sheetViews>
    <sheetView workbookViewId="0">
      <selection activeCell="G33" sqref="G33"/>
    </sheetView>
  </sheetViews>
  <sheetFormatPr defaultRowHeight="15"/>
  <cols>
    <col min="1" max="1" width="33.140625" style="1" customWidth="1"/>
    <col min="2" max="2" width="12.7109375" style="1" customWidth="1"/>
    <col min="3" max="3" width="34.28515625" style="1" customWidth="1"/>
    <col min="4" max="4" width="11" style="1" customWidth="1"/>
    <col min="5" max="1025" width="9.140625" style="1" customWidth="1"/>
  </cols>
  <sheetData>
    <row r="1" spans="1:6" ht="24.75" thickTop="1" thickBot="1">
      <c r="A1" s="33" t="s">
        <v>0</v>
      </c>
      <c r="B1" s="33"/>
      <c r="C1" s="33"/>
      <c r="D1" s="33"/>
    </row>
    <row r="2" spans="1:6" ht="24.75" thickTop="1" thickBot="1">
      <c r="A2" s="34" t="s">
        <v>52</v>
      </c>
      <c r="B2" s="35"/>
      <c r="C2" s="35"/>
      <c r="D2" s="36"/>
    </row>
    <row r="3" spans="1:6" ht="24.75" thickTop="1" thickBot="1">
      <c r="A3" s="34" t="s">
        <v>53</v>
      </c>
      <c r="B3" s="35"/>
      <c r="C3" s="35"/>
      <c r="D3" s="36"/>
    </row>
    <row r="4" spans="1:6" ht="24.75" thickTop="1" thickBot="1">
      <c r="A4" s="37"/>
      <c r="B4" s="37"/>
      <c r="C4" s="37"/>
      <c r="D4" s="37"/>
    </row>
    <row r="5" spans="1:6" ht="23.25">
      <c r="A5" s="37" t="s">
        <v>49</v>
      </c>
      <c r="B5" s="37"/>
      <c r="C5" s="37"/>
      <c r="D5" s="37"/>
    </row>
    <row r="6" spans="1:6">
      <c r="A6" s="32"/>
      <c r="B6" s="32"/>
      <c r="C6" s="32"/>
      <c r="D6" s="32"/>
    </row>
    <row r="7" spans="1:6">
      <c r="A7" s="2" t="s">
        <v>1</v>
      </c>
      <c r="B7" s="3"/>
      <c r="C7" s="4" t="s">
        <v>2</v>
      </c>
      <c r="D7" s="3"/>
    </row>
    <row r="8" spans="1:6">
      <c r="A8" s="5" t="s">
        <v>3</v>
      </c>
      <c r="B8" s="3"/>
      <c r="C8" s="6" t="s">
        <v>4</v>
      </c>
      <c r="D8" s="3"/>
    </row>
    <row r="9" spans="1:6">
      <c r="A9" s="7" t="s">
        <v>5</v>
      </c>
      <c r="B9" s="28">
        <v>6.62</v>
      </c>
      <c r="C9" s="9" t="s">
        <v>6</v>
      </c>
      <c r="D9" s="28">
        <v>71661</v>
      </c>
    </row>
    <row r="10" spans="1:6">
      <c r="A10" s="7" t="s">
        <v>7</v>
      </c>
      <c r="B10" s="28">
        <v>5</v>
      </c>
      <c r="C10" s="9" t="s">
        <v>8</v>
      </c>
      <c r="D10" s="28">
        <v>4</v>
      </c>
    </row>
    <row r="11" spans="1:6">
      <c r="A11" s="10" t="s">
        <v>9</v>
      </c>
      <c r="B11" s="11">
        <f>B9/B10</f>
        <v>1.3240000000000001</v>
      </c>
      <c r="C11" s="9" t="s">
        <v>46</v>
      </c>
      <c r="D11" s="8">
        <f>D9/100*D10</f>
        <v>2866.44</v>
      </c>
    </row>
    <row r="12" spans="1:6">
      <c r="A12" s="10" t="s">
        <v>47</v>
      </c>
      <c r="B12" s="28">
        <v>60</v>
      </c>
      <c r="C12" s="9" t="s">
        <v>10</v>
      </c>
      <c r="D12" s="8">
        <f>D11/12</f>
        <v>238.87</v>
      </c>
    </row>
    <row r="13" spans="1:6">
      <c r="A13" s="5" t="s">
        <v>11</v>
      </c>
      <c r="B13" s="29"/>
      <c r="C13" s="9" t="s">
        <v>48</v>
      </c>
      <c r="D13" s="12">
        <f>B12*22</f>
        <v>1320</v>
      </c>
    </row>
    <row r="14" spans="1:6">
      <c r="A14" s="7" t="s">
        <v>12</v>
      </c>
      <c r="B14" s="28">
        <v>25</v>
      </c>
      <c r="C14" s="13" t="s">
        <v>13</v>
      </c>
      <c r="D14" s="11">
        <f>D12/D13</f>
        <v>0.18096212121212121</v>
      </c>
      <c r="F14" s="14"/>
    </row>
    <row r="15" spans="1:6">
      <c r="A15" s="7" t="s">
        <v>50</v>
      </c>
      <c r="B15" s="30">
        <v>7</v>
      </c>
      <c r="C15" s="15" t="s">
        <v>14</v>
      </c>
      <c r="D15" s="16"/>
    </row>
    <row r="16" spans="1:6">
      <c r="A16" s="7" t="s">
        <v>15</v>
      </c>
      <c r="B16" s="28">
        <v>10000</v>
      </c>
      <c r="C16" s="9" t="s">
        <v>16</v>
      </c>
      <c r="D16" s="31">
        <v>3000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250</v>
      </c>
    </row>
    <row r="18" spans="1:4">
      <c r="A18" s="5" t="s">
        <v>19</v>
      </c>
      <c r="B18" s="8"/>
      <c r="C18" s="9" t="s">
        <v>20</v>
      </c>
      <c r="D18" s="18">
        <f>D16/12</f>
        <v>250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83.333333333333329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240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630</v>
      </c>
    </row>
    <row r="22" spans="1:4">
      <c r="A22" s="7" t="s">
        <v>27</v>
      </c>
      <c r="B22" s="28">
        <v>8000</v>
      </c>
      <c r="C22" s="7" t="s">
        <v>28</v>
      </c>
      <c r="D22" s="18">
        <f>D16+D17+D18+D19+D20+D21</f>
        <v>4453.3333333333339</v>
      </c>
    </row>
    <row r="23" spans="1:4">
      <c r="A23" s="10" t="s">
        <v>29</v>
      </c>
      <c r="B23" s="11">
        <f>B21/B22</f>
        <v>0.41249999999999998</v>
      </c>
      <c r="C23" s="7"/>
      <c r="D23" s="8"/>
    </row>
    <row r="24" spans="1:4">
      <c r="A24" s="5" t="s">
        <v>30</v>
      </c>
      <c r="B24" s="16"/>
      <c r="C24" s="7"/>
      <c r="D24" s="28"/>
    </row>
    <row r="25" spans="1:4">
      <c r="A25" s="7" t="s">
        <v>31</v>
      </c>
      <c r="B25" s="17">
        <f>D13*B23</f>
        <v>544.5</v>
      </c>
      <c r="C25" s="13" t="s">
        <v>32</v>
      </c>
      <c r="D25" s="11">
        <f>D22/D13</f>
        <v>3.3737373737373741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51</v>
      </c>
    </row>
    <row r="27" spans="1:4">
      <c r="A27" s="10"/>
      <c r="B27" s="20"/>
      <c r="C27" s="7" t="s">
        <v>35</v>
      </c>
      <c r="D27" s="8">
        <v>1074.9100000000001</v>
      </c>
    </row>
    <row r="28" spans="1:4">
      <c r="A28" s="10"/>
      <c r="B28" s="20"/>
      <c r="C28" s="7" t="s">
        <v>36</v>
      </c>
      <c r="D28" s="28">
        <v>800</v>
      </c>
    </row>
    <row r="29" spans="1:4">
      <c r="A29" s="10"/>
      <c r="B29" s="20"/>
      <c r="C29" s="7" t="s">
        <v>54</v>
      </c>
      <c r="D29" s="28">
        <v>700</v>
      </c>
    </row>
    <row r="30" spans="1:4">
      <c r="A30" s="10"/>
      <c r="B30" s="20"/>
      <c r="C30" s="7" t="s">
        <v>37</v>
      </c>
      <c r="D30" s="28">
        <v>150</v>
      </c>
    </row>
    <row r="31" spans="1:4">
      <c r="A31" s="10"/>
      <c r="B31" s="20"/>
      <c r="C31" s="7" t="s">
        <v>38</v>
      </c>
      <c r="D31" s="28">
        <v>1600</v>
      </c>
    </row>
    <row r="32" spans="1:4">
      <c r="A32" s="10"/>
      <c r="B32" s="20"/>
      <c r="C32" s="7" t="s">
        <v>39</v>
      </c>
      <c r="D32" s="8">
        <f>SUM(D27:D31)</f>
        <v>4324.91</v>
      </c>
    </row>
    <row r="33" spans="1:4" ht="15.75" thickBot="1">
      <c r="A33" s="10"/>
      <c r="B33" s="20"/>
      <c r="C33" s="10" t="s">
        <v>40</v>
      </c>
      <c r="D33" s="11">
        <f>(D32/10)/D13</f>
        <v>0.32764469696969695</v>
      </c>
    </row>
    <row r="34" spans="1:4" ht="16.5" thickTop="1" thickBot="1">
      <c r="A34" s="21" t="s">
        <v>41</v>
      </c>
      <c r="B34" s="22">
        <f>B23+B17+B11+B26</f>
        <v>2.1665000000000001</v>
      </c>
      <c r="C34" s="21" t="s">
        <v>42</v>
      </c>
      <c r="D34" s="22">
        <f>D33+D25+D14</f>
        <v>3.8823441919191923</v>
      </c>
    </row>
    <row r="35" spans="1:4" ht="16.5" thickTop="1" thickBot="1">
      <c r="A35" s="23" t="s">
        <v>43</v>
      </c>
      <c r="B35" s="24"/>
      <c r="C35" s="25"/>
      <c r="D35" s="26">
        <f>D34+B34</f>
        <v>6.0488441919191924</v>
      </c>
    </row>
    <row r="36" spans="1:4" ht="16.5" thickTop="1" thickBot="1">
      <c r="A36" s="23" t="s">
        <v>44</v>
      </c>
      <c r="B36" s="24"/>
      <c r="C36" s="25"/>
      <c r="D36" s="28">
        <v>20</v>
      </c>
    </row>
    <row r="37" spans="1:4" ht="16.5" thickTop="1" thickBot="1">
      <c r="A37" s="23" t="s">
        <v>45</v>
      </c>
      <c r="B37" s="24"/>
      <c r="C37" s="25"/>
      <c r="D37" s="27">
        <f>D35/100*D36+D35</f>
        <v>7.2586130303030307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0555555555496" right="0.51180555555555496" top="0.78749999999999998" bottom="0.78749999999999998" header="0.51180555555555496" footer="0.51180555555555496"/>
  <pageSetup paperSize="9" firstPageNumber="0" orientation="portrait" verticalDpi="36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/>
  </sheetPr>
  <dimension ref="A1:D38"/>
  <sheetViews>
    <sheetView topLeftCell="A10" workbookViewId="0">
      <selection activeCell="A4" sqref="A4:D4"/>
    </sheetView>
  </sheetViews>
  <sheetFormatPr defaultRowHeight="15"/>
  <cols>
    <col min="1" max="1" width="32.85546875" bestFit="1" customWidth="1"/>
    <col min="2" max="2" width="9.28515625" bestFit="1" customWidth="1"/>
    <col min="3" max="3" width="30.140625" bestFit="1" customWidth="1"/>
    <col min="4" max="4" width="9.28515625" bestFit="1" customWidth="1"/>
  </cols>
  <sheetData>
    <row r="1" spans="1:4" ht="24.75" thickTop="1" thickBot="1">
      <c r="A1" s="33" t="s">
        <v>0</v>
      </c>
      <c r="B1" s="33"/>
      <c r="C1" s="33"/>
      <c r="D1" s="33"/>
    </row>
    <row r="2" spans="1:4" ht="24.75" thickTop="1" thickBot="1">
      <c r="A2" s="34" t="s">
        <v>52</v>
      </c>
      <c r="B2" s="35"/>
      <c r="C2" s="35"/>
      <c r="D2" s="36"/>
    </row>
    <row r="3" spans="1:4" ht="24.75" thickTop="1" thickBot="1">
      <c r="A3" s="34" t="s">
        <v>63</v>
      </c>
      <c r="B3" s="35"/>
      <c r="C3" s="35"/>
      <c r="D3" s="36"/>
    </row>
    <row r="4" spans="1:4" ht="24.75" thickTop="1" thickBot="1">
      <c r="A4" s="37"/>
      <c r="B4" s="37"/>
      <c r="C4" s="37"/>
      <c r="D4" s="37"/>
    </row>
    <row r="5" spans="1:4" ht="24.75" thickTop="1" thickBot="1">
      <c r="A5" s="37" t="s">
        <v>49</v>
      </c>
      <c r="B5" s="37"/>
      <c r="C5" s="37"/>
      <c r="D5" s="37"/>
    </row>
    <row r="6" spans="1:4" ht="16.5" thickTop="1" thickBot="1">
      <c r="A6" s="32"/>
      <c r="B6" s="32"/>
      <c r="C6" s="32"/>
      <c r="D6" s="32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28">
        <v>6.62</v>
      </c>
      <c r="C9" s="9" t="s">
        <v>6</v>
      </c>
      <c r="D9" s="28">
        <v>71661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1.3240000000000001</v>
      </c>
      <c r="C11" s="9" t="s">
        <v>46</v>
      </c>
      <c r="D11" s="8">
        <f>D9/100*D10</f>
        <v>2866.44</v>
      </c>
    </row>
    <row r="12" spans="1:4" ht="15.75" thickBot="1">
      <c r="A12" s="10" t="s">
        <v>47</v>
      </c>
      <c r="B12" s="28">
        <v>55</v>
      </c>
      <c r="C12" s="9" t="s">
        <v>10</v>
      </c>
      <c r="D12" s="8">
        <f>D11/12</f>
        <v>238.87</v>
      </c>
    </row>
    <row r="13" spans="1:4" ht="15.75" thickBot="1">
      <c r="A13" s="5" t="s">
        <v>11</v>
      </c>
      <c r="B13" s="29"/>
      <c r="C13" s="9" t="s">
        <v>48</v>
      </c>
      <c r="D13" s="12">
        <f>B12*22</f>
        <v>1210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0.19741322314049586</v>
      </c>
    </row>
    <row r="15" spans="1:4" ht="15.75" thickBot="1">
      <c r="A15" s="7" t="s">
        <v>50</v>
      </c>
      <c r="B15" s="30">
        <v>7</v>
      </c>
      <c r="C15" s="15" t="s">
        <v>14</v>
      </c>
      <c r="D15" s="16"/>
    </row>
    <row r="16" spans="1:4" ht="15.75" thickBot="1">
      <c r="A16" s="7" t="s">
        <v>15</v>
      </c>
      <c r="B16" s="28">
        <v>10000</v>
      </c>
      <c r="C16" s="9" t="s">
        <v>16</v>
      </c>
      <c r="D16" s="31">
        <v>3000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250</v>
      </c>
    </row>
    <row r="18" spans="1:4">
      <c r="A18" s="5" t="s">
        <v>19</v>
      </c>
      <c r="B18" s="8"/>
      <c r="C18" s="9" t="s">
        <v>20</v>
      </c>
      <c r="D18" s="18">
        <f>D16/12</f>
        <v>250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83.333333333333329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240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630</v>
      </c>
    </row>
    <row r="22" spans="1:4">
      <c r="A22" s="7" t="s">
        <v>27</v>
      </c>
      <c r="B22" s="28">
        <v>8000</v>
      </c>
      <c r="C22" s="7" t="s">
        <v>28</v>
      </c>
      <c r="D22" s="18">
        <f>D16+D17+D18+D19+D20+D21</f>
        <v>4453.3333333333339</v>
      </c>
    </row>
    <row r="23" spans="1:4">
      <c r="A23" s="10" t="s">
        <v>29</v>
      </c>
      <c r="B23" s="11">
        <f>B21/B22</f>
        <v>0.41249999999999998</v>
      </c>
      <c r="C23" s="7"/>
      <c r="D23" s="8"/>
    </row>
    <row r="24" spans="1:4" ht="15.75" thickBot="1">
      <c r="A24" s="5" t="s">
        <v>30</v>
      </c>
      <c r="B24" s="16"/>
      <c r="C24" s="7"/>
      <c r="D24" s="28"/>
    </row>
    <row r="25" spans="1:4" ht="15.75" thickBot="1">
      <c r="A25" s="7" t="s">
        <v>31</v>
      </c>
      <c r="B25" s="17">
        <f>D13*B23</f>
        <v>499.125</v>
      </c>
      <c r="C25" s="13" t="s">
        <v>32</v>
      </c>
      <c r="D25" s="11">
        <f>D22/D13</f>
        <v>3.6804407713498626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51</v>
      </c>
    </row>
    <row r="27" spans="1:4">
      <c r="A27" s="10"/>
      <c r="B27" s="20"/>
      <c r="C27" s="7" t="s">
        <v>35</v>
      </c>
      <c r="D27" s="8">
        <v>1074.9100000000001</v>
      </c>
    </row>
    <row r="28" spans="1:4">
      <c r="A28" s="10"/>
      <c r="B28" s="20"/>
      <c r="C28" s="7" t="s">
        <v>36</v>
      </c>
      <c r="D28" s="28">
        <v>800</v>
      </c>
    </row>
    <row r="29" spans="1:4">
      <c r="A29" s="10"/>
      <c r="B29" s="20"/>
      <c r="C29" s="7" t="s">
        <v>54</v>
      </c>
      <c r="D29" s="28">
        <v>700</v>
      </c>
    </row>
    <row r="30" spans="1:4">
      <c r="A30" s="10"/>
      <c r="B30" s="20"/>
      <c r="C30" s="7" t="s">
        <v>37</v>
      </c>
      <c r="D30" s="28">
        <v>150</v>
      </c>
    </row>
    <row r="31" spans="1:4">
      <c r="A31" s="10"/>
      <c r="B31" s="20"/>
      <c r="C31" s="7" t="s">
        <v>38</v>
      </c>
      <c r="D31" s="28">
        <v>1400</v>
      </c>
    </row>
    <row r="32" spans="1:4">
      <c r="A32" s="10"/>
      <c r="B32" s="20"/>
      <c r="C32" s="7" t="s">
        <v>39</v>
      </c>
      <c r="D32" s="8">
        <f>SUM(D27:D31)</f>
        <v>4124.91</v>
      </c>
    </row>
    <row r="33" spans="1:4" ht="15.75" thickBot="1">
      <c r="A33" s="10"/>
      <c r="B33" s="20"/>
      <c r="C33" s="10" t="s">
        <v>40</v>
      </c>
      <c r="D33" s="11">
        <f>(D32/10)/D13</f>
        <v>0.34090165289256197</v>
      </c>
    </row>
    <row r="34" spans="1:4" ht="16.5" thickTop="1" thickBot="1">
      <c r="A34" s="21" t="s">
        <v>41</v>
      </c>
      <c r="B34" s="22">
        <f>B23+B17+B11+B26</f>
        <v>2.1665000000000001</v>
      </c>
      <c r="C34" s="21" t="s">
        <v>42</v>
      </c>
      <c r="D34" s="22">
        <f>D33+D25+D14</f>
        <v>4.2187556473829204</v>
      </c>
    </row>
    <row r="35" spans="1:4" ht="16.5" thickTop="1" thickBot="1">
      <c r="A35" s="23" t="s">
        <v>43</v>
      </c>
      <c r="B35" s="24"/>
      <c r="C35" s="25"/>
      <c r="D35" s="26">
        <f>D34+B34</f>
        <v>6.3852556473829205</v>
      </c>
    </row>
    <row r="36" spans="1:4" ht="16.5" thickTop="1" thickBot="1">
      <c r="A36" s="23" t="s">
        <v>44</v>
      </c>
      <c r="B36" s="24"/>
      <c r="C36" s="25"/>
      <c r="D36" s="28">
        <v>20</v>
      </c>
    </row>
    <row r="37" spans="1:4" ht="16.5" thickTop="1" thickBot="1">
      <c r="A37" s="23" t="s">
        <v>45</v>
      </c>
      <c r="B37" s="24"/>
      <c r="C37" s="25"/>
      <c r="D37" s="27">
        <f>D35/100*D36+D35</f>
        <v>7.6623067768595048</v>
      </c>
    </row>
    <row r="38" spans="1:4" ht="15.75" thickTop="1">
      <c r="A38" s="1"/>
      <c r="B38" s="1"/>
      <c r="C38" s="1"/>
      <c r="D38" s="1"/>
    </row>
  </sheetData>
  <mergeCells count="6">
    <mergeCell ref="A6:D6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/>
  </sheetPr>
  <dimension ref="A1:G38"/>
  <sheetViews>
    <sheetView topLeftCell="A7" workbookViewId="0">
      <selection activeCell="A4" sqref="A4:D4"/>
    </sheetView>
  </sheetViews>
  <sheetFormatPr defaultRowHeight="15"/>
  <cols>
    <col min="1" max="1" width="32.85546875" bestFit="1" customWidth="1"/>
    <col min="2" max="2" width="9.28515625" bestFit="1" customWidth="1"/>
    <col min="3" max="3" width="30.140625" bestFit="1" customWidth="1"/>
    <col min="4" max="4" width="9.28515625" bestFit="1" customWidth="1"/>
  </cols>
  <sheetData>
    <row r="1" spans="1:4" ht="24.75" thickTop="1" thickBot="1">
      <c r="A1" s="33" t="s">
        <v>0</v>
      </c>
      <c r="B1" s="33"/>
      <c r="C1" s="33"/>
      <c r="D1" s="33"/>
    </row>
    <row r="2" spans="1:4" ht="24.75" thickTop="1" thickBot="1">
      <c r="A2" s="34" t="s">
        <v>52</v>
      </c>
      <c r="B2" s="35"/>
      <c r="C2" s="35"/>
      <c r="D2" s="36"/>
    </row>
    <row r="3" spans="1:4" ht="24.75" thickTop="1" thickBot="1">
      <c r="A3" s="34" t="s">
        <v>64</v>
      </c>
      <c r="B3" s="35"/>
      <c r="C3" s="35"/>
      <c r="D3" s="36"/>
    </row>
    <row r="4" spans="1:4" ht="24.75" thickTop="1" thickBot="1">
      <c r="A4" s="37"/>
      <c r="B4" s="37"/>
      <c r="C4" s="37"/>
      <c r="D4" s="37"/>
    </row>
    <row r="5" spans="1:4" ht="24.75" thickTop="1" thickBot="1">
      <c r="A5" s="37" t="s">
        <v>49</v>
      </c>
      <c r="B5" s="37"/>
      <c r="C5" s="37"/>
      <c r="D5" s="37"/>
    </row>
    <row r="6" spans="1:4" ht="16.5" thickTop="1" thickBot="1">
      <c r="A6" s="32"/>
      <c r="B6" s="32"/>
      <c r="C6" s="32"/>
      <c r="D6" s="32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28">
        <v>6.62</v>
      </c>
      <c r="C9" s="9" t="s">
        <v>6</v>
      </c>
      <c r="D9" s="28">
        <v>71661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1.3240000000000001</v>
      </c>
      <c r="C11" s="9" t="s">
        <v>46</v>
      </c>
      <c r="D11" s="8">
        <f>D9/100*D10</f>
        <v>2866.44</v>
      </c>
    </row>
    <row r="12" spans="1:4" ht="15.75" thickBot="1">
      <c r="A12" s="10" t="s">
        <v>47</v>
      </c>
      <c r="B12" s="28">
        <v>40</v>
      </c>
      <c r="C12" s="9" t="s">
        <v>10</v>
      </c>
      <c r="D12" s="8">
        <f>D11/12</f>
        <v>238.87</v>
      </c>
    </row>
    <row r="13" spans="1:4" ht="15.75" thickBot="1">
      <c r="A13" s="5" t="s">
        <v>11</v>
      </c>
      <c r="B13" s="29"/>
      <c r="C13" s="9" t="s">
        <v>48</v>
      </c>
      <c r="D13" s="12">
        <f>B12*22</f>
        <v>880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0.27144318181818183</v>
      </c>
    </row>
    <row r="15" spans="1:4" ht="15.75" thickBot="1">
      <c r="A15" s="7" t="s">
        <v>50</v>
      </c>
      <c r="B15" s="30">
        <v>7</v>
      </c>
      <c r="C15" s="15" t="s">
        <v>14</v>
      </c>
      <c r="D15" s="16"/>
    </row>
    <row r="16" spans="1:4" ht="15.75" thickBot="1">
      <c r="A16" s="7" t="s">
        <v>15</v>
      </c>
      <c r="B16" s="28">
        <v>10000</v>
      </c>
      <c r="C16" s="9" t="s">
        <v>16</v>
      </c>
      <c r="D16" s="31">
        <v>3000</v>
      </c>
    </row>
    <row r="17" spans="1:7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250</v>
      </c>
    </row>
    <row r="18" spans="1:7">
      <c r="A18" s="5" t="s">
        <v>19</v>
      </c>
      <c r="B18" s="8"/>
      <c r="C18" s="9" t="s">
        <v>20</v>
      </c>
      <c r="D18" s="18">
        <f>D16/12</f>
        <v>250</v>
      </c>
    </row>
    <row r="19" spans="1:7">
      <c r="A19" s="7" t="s">
        <v>21</v>
      </c>
      <c r="B19" s="28">
        <v>550</v>
      </c>
      <c r="C19" s="7" t="s">
        <v>22</v>
      </c>
      <c r="D19" s="18">
        <f>D18/3</f>
        <v>83.333333333333329</v>
      </c>
    </row>
    <row r="20" spans="1:7">
      <c r="A20" s="7" t="s">
        <v>23</v>
      </c>
      <c r="B20" s="28">
        <v>6</v>
      </c>
      <c r="C20" s="7" t="s">
        <v>24</v>
      </c>
      <c r="D20" s="18">
        <f>D16*8%</f>
        <v>240</v>
      </c>
    </row>
    <row r="21" spans="1:7">
      <c r="A21" s="7" t="s">
        <v>25</v>
      </c>
      <c r="B21" s="8">
        <f>B19*B20</f>
        <v>3300</v>
      </c>
      <c r="C21" s="7" t="s">
        <v>26</v>
      </c>
      <c r="D21" s="18">
        <f>D16*21%</f>
        <v>630</v>
      </c>
    </row>
    <row r="22" spans="1:7">
      <c r="A22" s="7" t="s">
        <v>27</v>
      </c>
      <c r="B22" s="28">
        <v>8000</v>
      </c>
      <c r="C22" s="7" t="s">
        <v>28</v>
      </c>
      <c r="D22" s="18">
        <f>D16+D17+D18+D19+D20+D21</f>
        <v>4453.3333333333339</v>
      </c>
    </row>
    <row r="23" spans="1:7">
      <c r="A23" s="10" t="s">
        <v>29</v>
      </c>
      <c r="B23" s="11">
        <f>B21/B22</f>
        <v>0.41249999999999998</v>
      </c>
      <c r="C23" s="7"/>
      <c r="D23" s="8"/>
    </row>
    <row r="24" spans="1:7" ht="15.75" thickBot="1">
      <c r="A24" s="5" t="s">
        <v>30</v>
      </c>
      <c r="B24" s="16"/>
      <c r="C24" s="7"/>
      <c r="D24" s="28"/>
    </row>
    <row r="25" spans="1:7" ht="15.75" thickBot="1">
      <c r="A25" s="7" t="s">
        <v>31</v>
      </c>
      <c r="B25" s="17">
        <f>D13*B23</f>
        <v>363</v>
      </c>
      <c r="C25" s="13" t="s">
        <v>32</v>
      </c>
      <c r="D25" s="11">
        <f>D22/D13</f>
        <v>5.0606060606060614</v>
      </c>
    </row>
    <row r="26" spans="1:7">
      <c r="A26" s="10" t="s">
        <v>33</v>
      </c>
      <c r="B26" s="11">
        <f>B25/D13</f>
        <v>0.41249999999999998</v>
      </c>
      <c r="C26" s="19" t="s">
        <v>34</v>
      </c>
      <c r="D26" s="8" t="s">
        <v>51</v>
      </c>
    </row>
    <row r="27" spans="1:7">
      <c r="A27" s="10"/>
      <c r="B27" s="20"/>
      <c r="C27" s="7" t="s">
        <v>35</v>
      </c>
      <c r="D27" s="8">
        <v>1074.9100000000001</v>
      </c>
    </row>
    <row r="28" spans="1:7">
      <c r="A28" s="10"/>
      <c r="B28" s="20"/>
      <c r="C28" s="7" t="s">
        <v>36</v>
      </c>
      <c r="D28" s="28">
        <v>800</v>
      </c>
      <c r="G28" t="s">
        <v>67</v>
      </c>
    </row>
    <row r="29" spans="1:7">
      <c r="A29" s="10"/>
      <c r="B29" s="20"/>
      <c r="C29" s="7" t="s">
        <v>54</v>
      </c>
      <c r="D29" s="28">
        <v>700</v>
      </c>
    </row>
    <row r="30" spans="1:7">
      <c r="A30" s="10"/>
      <c r="B30" s="20"/>
      <c r="C30" s="7" t="s">
        <v>37</v>
      </c>
      <c r="D30" s="28">
        <v>150</v>
      </c>
    </row>
    <row r="31" spans="1:7">
      <c r="A31" s="10"/>
      <c r="B31" s="20"/>
      <c r="C31" s="7" t="s">
        <v>38</v>
      </c>
      <c r="D31" s="28">
        <v>1400</v>
      </c>
    </row>
    <row r="32" spans="1:7">
      <c r="A32" s="10"/>
      <c r="B32" s="20"/>
      <c r="C32" s="7" t="s">
        <v>39</v>
      </c>
      <c r="D32" s="8">
        <f>SUM(D27:D31)</f>
        <v>4124.91</v>
      </c>
    </row>
    <row r="33" spans="1:4" ht="15.75" thickBot="1">
      <c r="A33" s="10"/>
      <c r="B33" s="20"/>
      <c r="C33" s="10" t="s">
        <v>40</v>
      </c>
      <c r="D33" s="11">
        <f>(D32/10)/D13</f>
        <v>0.46873977272727269</v>
      </c>
    </row>
    <row r="34" spans="1:4" ht="16.5" thickTop="1" thickBot="1">
      <c r="A34" s="21" t="s">
        <v>41</v>
      </c>
      <c r="B34" s="22">
        <f>B23+B17+B11+B26</f>
        <v>2.1665000000000001</v>
      </c>
      <c r="C34" s="21" t="s">
        <v>42</v>
      </c>
      <c r="D34" s="22">
        <f>D33+D25+D14</f>
        <v>5.8007890151515156</v>
      </c>
    </row>
    <row r="35" spans="1:4" ht="16.5" thickTop="1" thickBot="1">
      <c r="A35" s="23" t="s">
        <v>43</v>
      </c>
      <c r="B35" s="24"/>
      <c r="C35" s="25"/>
      <c r="D35" s="26">
        <f>D34+B34</f>
        <v>7.9672890151515157</v>
      </c>
    </row>
    <row r="36" spans="1:4" ht="16.5" thickTop="1" thickBot="1">
      <c r="A36" s="23" t="s">
        <v>44</v>
      </c>
      <c r="B36" s="24"/>
      <c r="C36" s="25"/>
      <c r="D36" s="28">
        <v>10</v>
      </c>
    </row>
    <row r="37" spans="1:4" ht="16.5" thickTop="1" thickBot="1">
      <c r="A37" s="23" t="s">
        <v>45</v>
      </c>
      <c r="B37" s="24"/>
      <c r="C37" s="25"/>
      <c r="D37" s="27">
        <f>D35/100*D36+D35</f>
        <v>8.764017916666667</v>
      </c>
    </row>
    <row r="38" spans="1:4" ht="15.75" thickTop="1">
      <c r="A38" s="1"/>
      <c r="B38" s="1"/>
      <c r="C38" s="1"/>
      <c r="D38" s="1"/>
    </row>
  </sheetData>
  <mergeCells count="6">
    <mergeCell ref="A6:D6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/>
  </sheetPr>
  <dimension ref="A1:D38"/>
  <sheetViews>
    <sheetView topLeftCell="A10" workbookViewId="0">
      <selection activeCell="A4" sqref="A4:D4"/>
    </sheetView>
  </sheetViews>
  <sheetFormatPr defaultRowHeight="15"/>
  <cols>
    <col min="1" max="1" width="32.85546875" bestFit="1" customWidth="1"/>
    <col min="2" max="2" width="9.28515625" bestFit="1" customWidth="1"/>
    <col min="3" max="3" width="30.140625" bestFit="1" customWidth="1"/>
    <col min="4" max="4" width="9.28515625" bestFit="1" customWidth="1"/>
  </cols>
  <sheetData>
    <row r="1" spans="1:4" ht="24.75" thickTop="1" thickBot="1">
      <c r="A1" s="33" t="s">
        <v>0</v>
      </c>
      <c r="B1" s="33"/>
      <c r="C1" s="33"/>
      <c r="D1" s="33"/>
    </row>
    <row r="2" spans="1:4" ht="24.75" thickTop="1" thickBot="1">
      <c r="A2" s="34" t="s">
        <v>52</v>
      </c>
      <c r="B2" s="35"/>
      <c r="C2" s="35"/>
      <c r="D2" s="36"/>
    </row>
    <row r="3" spans="1:4" ht="24.75" thickTop="1" thickBot="1">
      <c r="A3" s="34" t="s">
        <v>65</v>
      </c>
      <c r="B3" s="35"/>
      <c r="C3" s="35"/>
      <c r="D3" s="36"/>
    </row>
    <row r="4" spans="1:4" ht="24.75" thickTop="1" thickBot="1">
      <c r="A4" s="37"/>
      <c r="B4" s="37"/>
      <c r="C4" s="37"/>
      <c r="D4" s="37"/>
    </row>
    <row r="5" spans="1:4" ht="24.75" thickTop="1" thickBot="1">
      <c r="A5" s="37" t="s">
        <v>49</v>
      </c>
      <c r="B5" s="37"/>
      <c r="C5" s="37"/>
      <c r="D5" s="37"/>
    </row>
    <row r="6" spans="1:4" ht="16.5" thickTop="1" thickBot="1">
      <c r="A6" s="32"/>
      <c r="B6" s="32"/>
      <c r="C6" s="32"/>
      <c r="D6" s="32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28">
        <v>6.62</v>
      </c>
      <c r="C9" s="9" t="s">
        <v>6</v>
      </c>
      <c r="D9" s="28">
        <v>71661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1.3240000000000001</v>
      </c>
      <c r="C11" s="9" t="s">
        <v>46</v>
      </c>
      <c r="D11" s="8">
        <f>D9/100*D10</f>
        <v>2866.44</v>
      </c>
    </row>
    <row r="12" spans="1:4" ht="15.75" thickBot="1">
      <c r="A12" s="10" t="s">
        <v>47</v>
      </c>
      <c r="B12" s="28">
        <v>55</v>
      </c>
      <c r="C12" s="9" t="s">
        <v>10</v>
      </c>
      <c r="D12" s="8">
        <f>D11/12</f>
        <v>238.87</v>
      </c>
    </row>
    <row r="13" spans="1:4" ht="15.75" thickBot="1">
      <c r="A13" s="5" t="s">
        <v>11</v>
      </c>
      <c r="B13" s="29"/>
      <c r="C13" s="9" t="s">
        <v>48</v>
      </c>
      <c r="D13" s="12">
        <f>B12*22</f>
        <v>1210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0.19741322314049586</v>
      </c>
    </row>
    <row r="15" spans="1:4" ht="15.75" thickBot="1">
      <c r="A15" s="7" t="s">
        <v>50</v>
      </c>
      <c r="B15" s="30">
        <v>7</v>
      </c>
      <c r="C15" s="15" t="s">
        <v>14</v>
      </c>
      <c r="D15" s="16"/>
    </row>
    <row r="16" spans="1:4" ht="15.75" thickBot="1">
      <c r="A16" s="7" t="s">
        <v>15</v>
      </c>
      <c r="B16" s="28">
        <v>10000</v>
      </c>
      <c r="C16" s="9" t="s">
        <v>16</v>
      </c>
      <c r="D16" s="31">
        <v>3000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250</v>
      </c>
    </row>
    <row r="18" spans="1:4">
      <c r="A18" s="5" t="s">
        <v>19</v>
      </c>
      <c r="B18" s="8"/>
      <c r="C18" s="9" t="s">
        <v>20</v>
      </c>
      <c r="D18" s="18">
        <f>D16/12</f>
        <v>250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83.333333333333329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240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630</v>
      </c>
    </row>
    <row r="22" spans="1:4">
      <c r="A22" s="7" t="s">
        <v>27</v>
      </c>
      <c r="B22" s="28">
        <v>8000</v>
      </c>
      <c r="C22" s="7" t="s">
        <v>28</v>
      </c>
      <c r="D22" s="18">
        <f>D16+D17+D18+D19+D20+D21</f>
        <v>4453.3333333333339</v>
      </c>
    </row>
    <row r="23" spans="1:4">
      <c r="A23" s="10" t="s">
        <v>29</v>
      </c>
      <c r="B23" s="11">
        <f>B21/B22</f>
        <v>0.41249999999999998</v>
      </c>
      <c r="C23" s="7"/>
      <c r="D23" s="8"/>
    </row>
    <row r="24" spans="1:4" ht="15.75" thickBot="1">
      <c r="A24" s="5" t="s">
        <v>30</v>
      </c>
      <c r="B24" s="16"/>
      <c r="C24" s="7"/>
      <c r="D24" s="28"/>
    </row>
    <row r="25" spans="1:4" ht="15.75" thickBot="1">
      <c r="A25" s="7" t="s">
        <v>31</v>
      </c>
      <c r="B25" s="17">
        <f>D13*B23</f>
        <v>499.125</v>
      </c>
      <c r="C25" s="13" t="s">
        <v>32</v>
      </c>
      <c r="D25" s="11">
        <f>D22/D13</f>
        <v>3.6804407713498626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51</v>
      </c>
    </row>
    <row r="27" spans="1:4">
      <c r="A27" s="10"/>
      <c r="B27" s="20"/>
      <c r="C27" s="7" t="s">
        <v>35</v>
      </c>
      <c r="D27" s="8">
        <v>1074.9100000000001</v>
      </c>
    </row>
    <row r="28" spans="1:4">
      <c r="A28" s="10"/>
      <c r="B28" s="20"/>
      <c r="C28" s="7" t="s">
        <v>36</v>
      </c>
      <c r="D28" s="28">
        <v>800</v>
      </c>
    </row>
    <row r="29" spans="1:4">
      <c r="A29" s="10"/>
      <c r="B29" s="20"/>
      <c r="C29" s="7" t="s">
        <v>54</v>
      </c>
      <c r="D29" s="28">
        <v>700</v>
      </c>
    </row>
    <row r="30" spans="1:4">
      <c r="A30" s="10"/>
      <c r="B30" s="20"/>
      <c r="C30" s="7" t="s">
        <v>37</v>
      </c>
      <c r="D30" s="28">
        <v>150</v>
      </c>
    </row>
    <row r="31" spans="1:4">
      <c r="A31" s="10"/>
      <c r="B31" s="20"/>
      <c r="C31" s="7" t="s">
        <v>38</v>
      </c>
      <c r="D31" s="28">
        <v>1400</v>
      </c>
    </row>
    <row r="32" spans="1:4">
      <c r="A32" s="10"/>
      <c r="B32" s="20"/>
      <c r="C32" s="7" t="s">
        <v>39</v>
      </c>
      <c r="D32" s="8">
        <f>SUM(D27:D31)</f>
        <v>4124.91</v>
      </c>
    </row>
    <row r="33" spans="1:4" ht="15.75" thickBot="1">
      <c r="A33" s="10"/>
      <c r="B33" s="20"/>
      <c r="C33" s="10" t="s">
        <v>40</v>
      </c>
      <c r="D33" s="11">
        <f>(D32/10)/D13</f>
        <v>0.34090165289256197</v>
      </c>
    </row>
    <row r="34" spans="1:4" ht="16.5" thickTop="1" thickBot="1">
      <c r="A34" s="21" t="s">
        <v>41</v>
      </c>
      <c r="B34" s="22">
        <f>B23+B17+B11+B26</f>
        <v>2.1665000000000001</v>
      </c>
      <c r="C34" s="21" t="s">
        <v>42</v>
      </c>
      <c r="D34" s="22">
        <f>D33+D25+D14</f>
        <v>4.2187556473829204</v>
      </c>
    </row>
    <row r="35" spans="1:4" ht="16.5" thickTop="1" thickBot="1">
      <c r="A35" s="23" t="s">
        <v>43</v>
      </c>
      <c r="B35" s="24"/>
      <c r="C35" s="25"/>
      <c r="D35" s="26">
        <f>D34+B34</f>
        <v>6.3852556473829205</v>
      </c>
    </row>
    <row r="36" spans="1:4" ht="16.5" thickTop="1" thickBot="1">
      <c r="A36" s="23" t="s">
        <v>44</v>
      </c>
      <c r="B36" s="24"/>
      <c r="C36" s="25"/>
      <c r="D36" s="28">
        <v>20</v>
      </c>
    </row>
    <row r="37" spans="1:4" ht="16.5" thickTop="1" thickBot="1">
      <c r="A37" s="23" t="s">
        <v>45</v>
      </c>
      <c r="B37" s="24"/>
      <c r="C37" s="25"/>
      <c r="D37" s="27">
        <f>D35/100*D36+D35</f>
        <v>7.6623067768595048</v>
      </c>
    </row>
    <row r="38" spans="1:4" ht="15.75" thickTop="1">
      <c r="A38" s="1"/>
      <c r="B38" s="1"/>
      <c r="C38" s="1"/>
      <c r="D38" s="1"/>
    </row>
  </sheetData>
  <mergeCells count="6">
    <mergeCell ref="A6:D6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/>
  </sheetPr>
  <dimension ref="A1:D38"/>
  <sheetViews>
    <sheetView topLeftCell="A4" workbookViewId="0">
      <selection activeCell="A4" sqref="A4:D4"/>
    </sheetView>
  </sheetViews>
  <sheetFormatPr defaultRowHeight="15"/>
  <cols>
    <col min="1" max="1" width="32.85546875" bestFit="1" customWidth="1"/>
    <col min="2" max="2" width="9.28515625" bestFit="1" customWidth="1"/>
    <col min="3" max="3" width="30.140625" bestFit="1" customWidth="1"/>
    <col min="4" max="4" width="9.28515625" bestFit="1" customWidth="1"/>
  </cols>
  <sheetData>
    <row r="1" spans="1:4" ht="24.75" thickTop="1" thickBot="1">
      <c r="A1" s="33" t="s">
        <v>0</v>
      </c>
      <c r="B1" s="33"/>
      <c r="C1" s="33"/>
      <c r="D1" s="33"/>
    </row>
    <row r="2" spans="1:4" ht="24.75" thickTop="1" thickBot="1">
      <c r="A2" s="34" t="s">
        <v>52</v>
      </c>
      <c r="B2" s="35"/>
      <c r="C2" s="35"/>
      <c r="D2" s="36"/>
    </row>
    <row r="3" spans="1:4" ht="24.75" thickTop="1" thickBot="1">
      <c r="A3" s="34" t="s">
        <v>66</v>
      </c>
      <c r="B3" s="35"/>
      <c r="C3" s="35"/>
      <c r="D3" s="36"/>
    </row>
    <row r="4" spans="1:4" ht="24.75" thickTop="1" thickBot="1">
      <c r="A4" s="37"/>
      <c r="B4" s="37"/>
      <c r="C4" s="37"/>
      <c r="D4" s="37"/>
    </row>
    <row r="5" spans="1:4" ht="24.75" thickTop="1" thickBot="1">
      <c r="A5" s="37" t="s">
        <v>49</v>
      </c>
      <c r="B5" s="37"/>
      <c r="C5" s="37"/>
      <c r="D5" s="37"/>
    </row>
    <row r="6" spans="1:4" ht="16.5" thickTop="1" thickBot="1">
      <c r="A6" s="32"/>
      <c r="B6" s="32"/>
      <c r="C6" s="32"/>
      <c r="D6" s="32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28">
        <v>6.62</v>
      </c>
      <c r="C9" s="9" t="s">
        <v>6</v>
      </c>
      <c r="D9" s="28">
        <v>71661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1.3240000000000001</v>
      </c>
      <c r="C11" s="9" t="s">
        <v>46</v>
      </c>
      <c r="D11" s="8">
        <f>D9/100*D10</f>
        <v>2866.44</v>
      </c>
    </row>
    <row r="12" spans="1:4" ht="15.75" thickBot="1">
      <c r="A12" s="10" t="s">
        <v>47</v>
      </c>
      <c r="B12" s="28">
        <v>60</v>
      </c>
      <c r="C12" s="9" t="s">
        <v>10</v>
      </c>
      <c r="D12" s="8">
        <f>D11/12</f>
        <v>238.87</v>
      </c>
    </row>
    <row r="13" spans="1:4" ht="15.75" thickBot="1">
      <c r="A13" s="5" t="s">
        <v>11</v>
      </c>
      <c r="B13" s="29"/>
      <c r="C13" s="9" t="s">
        <v>48</v>
      </c>
      <c r="D13" s="12">
        <f>B12*22</f>
        <v>1320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0.18096212121212121</v>
      </c>
    </row>
    <row r="15" spans="1:4" ht="15.75" thickBot="1">
      <c r="A15" s="7" t="s">
        <v>50</v>
      </c>
      <c r="B15" s="30">
        <v>7</v>
      </c>
      <c r="C15" s="15" t="s">
        <v>14</v>
      </c>
      <c r="D15" s="16"/>
    </row>
    <row r="16" spans="1:4" ht="15.75" thickBot="1">
      <c r="A16" s="7" t="s">
        <v>15</v>
      </c>
      <c r="B16" s="28">
        <v>10000</v>
      </c>
      <c r="C16" s="9" t="s">
        <v>16</v>
      </c>
      <c r="D16" s="31">
        <v>3000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250</v>
      </c>
    </row>
    <row r="18" spans="1:4">
      <c r="A18" s="5" t="s">
        <v>19</v>
      </c>
      <c r="B18" s="8"/>
      <c r="C18" s="9" t="s">
        <v>20</v>
      </c>
      <c r="D18" s="18">
        <f>D16/12</f>
        <v>250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83.333333333333329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240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630</v>
      </c>
    </row>
    <row r="22" spans="1:4">
      <c r="A22" s="7" t="s">
        <v>27</v>
      </c>
      <c r="B22" s="28">
        <v>8000</v>
      </c>
      <c r="C22" s="7" t="s">
        <v>28</v>
      </c>
      <c r="D22" s="18">
        <f>D16+D17+D18+D19+D20+D21</f>
        <v>4453.3333333333339</v>
      </c>
    </row>
    <row r="23" spans="1:4">
      <c r="A23" s="10" t="s">
        <v>29</v>
      </c>
      <c r="B23" s="11">
        <f>B21/B22</f>
        <v>0.41249999999999998</v>
      </c>
      <c r="C23" s="7"/>
      <c r="D23" s="8"/>
    </row>
    <row r="24" spans="1:4" ht="15.75" thickBot="1">
      <c r="A24" s="5" t="s">
        <v>30</v>
      </c>
      <c r="B24" s="16"/>
      <c r="C24" s="7"/>
      <c r="D24" s="28"/>
    </row>
    <row r="25" spans="1:4" ht="15.75" thickBot="1">
      <c r="A25" s="7" t="s">
        <v>31</v>
      </c>
      <c r="B25" s="17">
        <f>D13*B23</f>
        <v>544.5</v>
      </c>
      <c r="C25" s="13" t="s">
        <v>32</v>
      </c>
      <c r="D25" s="11">
        <f>D22/D13</f>
        <v>3.3737373737373741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51</v>
      </c>
    </row>
    <row r="27" spans="1:4">
      <c r="A27" s="10"/>
      <c r="B27" s="20"/>
      <c r="C27" s="7" t="s">
        <v>35</v>
      </c>
      <c r="D27" s="8">
        <v>1074.9100000000001</v>
      </c>
    </row>
    <row r="28" spans="1:4">
      <c r="A28" s="10"/>
      <c r="B28" s="20"/>
      <c r="C28" s="7" t="s">
        <v>36</v>
      </c>
      <c r="D28" s="28">
        <v>800</v>
      </c>
    </row>
    <row r="29" spans="1:4">
      <c r="A29" s="10"/>
      <c r="B29" s="20"/>
      <c r="C29" s="7" t="s">
        <v>54</v>
      </c>
      <c r="D29" s="28">
        <v>700</v>
      </c>
    </row>
    <row r="30" spans="1:4">
      <c r="A30" s="10"/>
      <c r="B30" s="20"/>
      <c r="C30" s="7" t="s">
        <v>37</v>
      </c>
      <c r="D30" s="28">
        <v>150</v>
      </c>
    </row>
    <row r="31" spans="1:4">
      <c r="A31" s="10"/>
      <c r="B31" s="20"/>
      <c r="C31" s="7" t="s">
        <v>38</v>
      </c>
      <c r="D31" s="28">
        <v>1600</v>
      </c>
    </row>
    <row r="32" spans="1:4">
      <c r="A32" s="10"/>
      <c r="B32" s="20"/>
      <c r="C32" s="7" t="s">
        <v>39</v>
      </c>
      <c r="D32" s="8">
        <f>SUM(D27:D31)</f>
        <v>4324.91</v>
      </c>
    </row>
    <row r="33" spans="1:4" ht="15.75" thickBot="1">
      <c r="A33" s="10"/>
      <c r="B33" s="20"/>
      <c r="C33" s="10" t="s">
        <v>40</v>
      </c>
      <c r="D33" s="11">
        <f>(D32/10)/D13</f>
        <v>0.32764469696969695</v>
      </c>
    </row>
    <row r="34" spans="1:4" ht="16.5" thickTop="1" thickBot="1">
      <c r="A34" s="21" t="s">
        <v>41</v>
      </c>
      <c r="B34" s="22">
        <f>B23+B17+B11+B26</f>
        <v>2.1665000000000001</v>
      </c>
      <c r="C34" s="21" t="s">
        <v>42</v>
      </c>
      <c r="D34" s="22">
        <f>D33+D25+D14</f>
        <v>3.8823441919191923</v>
      </c>
    </row>
    <row r="35" spans="1:4" ht="16.5" thickTop="1" thickBot="1">
      <c r="A35" s="23" t="s">
        <v>43</v>
      </c>
      <c r="B35" s="24"/>
      <c r="C35" s="25"/>
      <c r="D35" s="26">
        <f>D34+B34</f>
        <v>6.0488441919191924</v>
      </c>
    </row>
    <row r="36" spans="1:4" ht="16.5" thickTop="1" thickBot="1">
      <c r="A36" s="23" t="s">
        <v>44</v>
      </c>
      <c r="B36" s="24"/>
      <c r="C36" s="25"/>
      <c r="D36" s="28">
        <v>20</v>
      </c>
    </row>
    <row r="37" spans="1:4" ht="16.5" thickTop="1" thickBot="1">
      <c r="A37" s="23" t="s">
        <v>45</v>
      </c>
      <c r="B37" s="24"/>
      <c r="C37" s="25"/>
      <c r="D37" s="27">
        <f>D35/100*D36+D35</f>
        <v>7.2586130303030307</v>
      </c>
    </row>
    <row r="38" spans="1:4" ht="15.75" thickTop="1">
      <c r="A38" s="1"/>
      <c r="B38" s="1"/>
      <c r="C38" s="1"/>
      <c r="D38" s="1"/>
    </row>
  </sheetData>
  <mergeCells count="6">
    <mergeCell ref="A6:D6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/>
  </sheetPr>
  <dimension ref="A1:D38"/>
  <sheetViews>
    <sheetView tabSelected="1" topLeftCell="A10" workbookViewId="0">
      <selection activeCell="A4" sqref="A4:D4"/>
    </sheetView>
  </sheetViews>
  <sheetFormatPr defaultRowHeight="15"/>
  <cols>
    <col min="1" max="1" width="32.85546875" bestFit="1" customWidth="1"/>
    <col min="2" max="2" width="9.28515625" bestFit="1" customWidth="1"/>
    <col min="3" max="3" width="30.140625" bestFit="1" customWidth="1"/>
    <col min="4" max="4" width="9.28515625" bestFit="1" customWidth="1"/>
  </cols>
  <sheetData>
    <row r="1" spans="1:4" ht="24.75" thickTop="1" thickBot="1">
      <c r="A1" s="33" t="s">
        <v>0</v>
      </c>
      <c r="B1" s="33"/>
      <c r="C1" s="33"/>
      <c r="D1" s="33"/>
    </row>
    <row r="2" spans="1:4" ht="24.75" thickTop="1" thickBot="1">
      <c r="A2" s="34" t="s">
        <v>52</v>
      </c>
      <c r="B2" s="35"/>
      <c r="C2" s="35"/>
      <c r="D2" s="36"/>
    </row>
    <row r="3" spans="1:4" ht="24.75" thickTop="1" thickBot="1">
      <c r="A3" s="34" t="s">
        <v>68</v>
      </c>
      <c r="B3" s="35"/>
      <c r="C3" s="35"/>
      <c r="D3" s="36"/>
    </row>
    <row r="4" spans="1:4" ht="24.75" thickTop="1" thickBot="1">
      <c r="A4" s="37"/>
      <c r="B4" s="37"/>
      <c r="C4" s="37"/>
      <c r="D4" s="37"/>
    </row>
    <row r="5" spans="1:4" ht="24.75" thickTop="1" thickBot="1">
      <c r="A5" s="37" t="s">
        <v>49</v>
      </c>
      <c r="B5" s="37"/>
      <c r="C5" s="37"/>
      <c r="D5" s="37"/>
    </row>
    <row r="6" spans="1:4" ht="16.5" thickTop="1" thickBot="1">
      <c r="A6" s="32"/>
      <c r="B6" s="32"/>
      <c r="C6" s="32"/>
      <c r="D6" s="32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28">
        <v>6.62</v>
      </c>
      <c r="C9" s="9" t="s">
        <v>6</v>
      </c>
      <c r="D9" s="28">
        <v>71661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1.3240000000000001</v>
      </c>
      <c r="C11" s="9" t="s">
        <v>46</v>
      </c>
      <c r="D11" s="8">
        <f>D9/100*D10</f>
        <v>2866.44</v>
      </c>
    </row>
    <row r="12" spans="1:4" ht="15.75" thickBot="1">
      <c r="A12" s="10" t="s">
        <v>47</v>
      </c>
      <c r="B12" s="28">
        <v>55</v>
      </c>
      <c r="C12" s="9" t="s">
        <v>10</v>
      </c>
      <c r="D12" s="8">
        <f>D11/12</f>
        <v>238.87</v>
      </c>
    </row>
    <row r="13" spans="1:4" ht="15.75" thickBot="1">
      <c r="A13" s="5" t="s">
        <v>11</v>
      </c>
      <c r="B13" s="29"/>
      <c r="C13" s="9" t="s">
        <v>48</v>
      </c>
      <c r="D13" s="12">
        <f>B12*22</f>
        <v>1210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0.19741322314049586</v>
      </c>
    </row>
    <row r="15" spans="1:4" ht="15.75" thickBot="1">
      <c r="A15" s="7" t="s">
        <v>50</v>
      </c>
      <c r="B15" s="30">
        <v>7</v>
      </c>
      <c r="C15" s="15" t="s">
        <v>14</v>
      </c>
      <c r="D15" s="16"/>
    </row>
    <row r="16" spans="1:4" ht="15.75" thickBot="1">
      <c r="A16" s="7" t="s">
        <v>15</v>
      </c>
      <c r="B16" s="28">
        <v>10000</v>
      </c>
      <c r="C16" s="9" t="s">
        <v>16</v>
      </c>
      <c r="D16" s="31">
        <v>3000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250</v>
      </c>
    </row>
    <row r="18" spans="1:4">
      <c r="A18" s="5" t="s">
        <v>19</v>
      </c>
      <c r="B18" s="8"/>
      <c r="C18" s="9" t="s">
        <v>20</v>
      </c>
      <c r="D18" s="18">
        <f>D16/12</f>
        <v>250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83.333333333333329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240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630</v>
      </c>
    </row>
    <row r="22" spans="1:4">
      <c r="A22" s="7" t="s">
        <v>27</v>
      </c>
      <c r="B22" s="28">
        <v>8000</v>
      </c>
      <c r="C22" s="7" t="s">
        <v>28</v>
      </c>
      <c r="D22" s="18">
        <f>D16+D17+D18+D19+D20+D21</f>
        <v>4453.3333333333339</v>
      </c>
    </row>
    <row r="23" spans="1:4">
      <c r="A23" s="10" t="s">
        <v>29</v>
      </c>
      <c r="B23" s="11">
        <f>B21/B22</f>
        <v>0.41249999999999998</v>
      </c>
      <c r="C23" s="7"/>
      <c r="D23" s="8"/>
    </row>
    <row r="24" spans="1:4" ht="15.75" thickBot="1">
      <c r="A24" s="5" t="s">
        <v>30</v>
      </c>
      <c r="B24" s="16"/>
      <c r="C24" s="7"/>
      <c r="D24" s="28"/>
    </row>
    <row r="25" spans="1:4" ht="15.75" thickBot="1">
      <c r="A25" s="7" t="s">
        <v>31</v>
      </c>
      <c r="B25" s="17">
        <f>D13*B23</f>
        <v>499.125</v>
      </c>
      <c r="C25" s="13" t="s">
        <v>32</v>
      </c>
      <c r="D25" s="11">
        <f>D22/D13</f>
        <v>3.6804407713498626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51</v>
      </c>
    </row>
    <row r="27" spans="1:4">
      <c r="A27" s="10"/>
      <c r="B27" s="20"/>
      <c r="C27" s="7" t="s">
        <v>35</v>
      </c>
      <c r="D27" s="8">
        <v>1074.9100000000001</v>
      </c>
    </row>
    <row r="28" spans="1:4">
      <c r="A28" s="10"/>
      <c r="B28" s="20"/>
      <c r="C28" s="7" t="s">
        <v>36</v>
      </c>
      <c r="D28" s="28">
        <v>800</v>
      </c>
    </row>
    <row r="29" spans="1:4">
      <c r="A29" s="10"/>
      <c r="B29" s="20"/>
      <c r="C29" s="7" t="s">
        <v>54</v>
      </c>
      <c r="D29" s="28">
        <v>700</v>
      </c>
    </row>
    <row r="30" spans="1:4">
      <c r="A30" s="10"/>
      <c r="B30" s="20"/>
      <c r="C30" s="7" t="s">
        <v>37</v>
      </c>
      <c r="D30" s="28">
        <v>150</v>
      </c>
    </row>
    <row r="31" spans="1:4">
      <c r="A31" s="10"/>
      <c r="B31" s="20"/>
      <c r="C31" s="7" t="s">
        <v>38</v>
      </c>
      <c r="D31" s="28">
        <v>1600</v>
      </c>
    </row>
    <row r="32" spans="1:4">
      <c r="A32" s="10"/>
      <c r="B32" s="20"/>
      <c r="C32" s="7" t="s">
        <v>39</v>
      </c>
      <c r="D32" s="8">
        <f>SUM(D27:D31)</f>
        <v>4324.91</v>
      </c>
    </row>
    <row r="33" spans="1:4" ht="15.75" thickBot="1">
      <c r="A33" s="10"/>
      <c r="B33" s="20"/>
      <c r="C33" s="10" t="s">
        <v>40</v>
      </c>
      <c r="D33" s="11">
        <f>(D32/10)/D13</f>
        <v>0.35743057851239668</v>
      </c>
    </row>
    <row r="34" spans="1:4" ht="16.5" thickTop="1" thickBot="1">
      <c r="A34" s="21" t="s">
        <v>41</v>
      </c>
      <c r="B34" s="22">
        <f>B23+B17+B11+B26</f>
        <v>2.1665000000000001</v>
      </c>
      <c r="C34" s="21" t="s">
        <v>42</v>
      </c>
      <c r="D34" s="22">
        <f>D33+D25+D14</f>
        <v>4.2352845730027546</v>
      </c>
    </row>
    <row r="35" spans="1:4" ht="16.5" thickTop="1" thickBot="1">
      <c r="A35" s="23" t="s">
        <v>43</v>
      </c>
      <c r="B35" s="24"/>
      <c r="C35" s="25"/>
      <c r="D35" s="26">
        <f>D34+B34</f>
        <v>6.4017845730027547</v>
      </c>
    </row>
    <row r="36" spans="1:4" ht="16.5" thickTop="1" thickBot="1">
      <c r="A36" s="23" t="s">
        <v>44</v>
      </c>
      <c r="B36" s="24"/>
      <c r="C36" s="25"/>
      <c r="D36" s="28">
        <v>19.600000000000001</v>
      </c>
    </row>
    <row r="37" spans="1:4" ht="16.5" thickTop="1" thickBot="1">
      <c r="A37" s="23" t="s">
        <v>45</v>
      </c>
      <c r="B37" s="24"/>
      <c r="C37" s="25"/>
      <c r="D37" s="27">
        <f>D35/100*D36+D35</f>
        <v>7.6565343493112952</v>
      </c>
    </row>
    <row r="38" spans="1:4" ht="15.75" thickTop="1">
      <c r="A38" s="1"/>
      <c r="B38" s="1"/>
      <c r="C38" s="1"/>
      <c r="D38" s="1"/>
    </row>
  </sheetData>
  <mergeCells count="6">
    <mergeCell ref="A6:D6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MK38"/>
  <sheetViews>
    <sheetView workbookViewId="0">
      <selection activeCell="E28" sqref="E28"/>
    </sheetView>
  </sheetViews>
  <sheetFormatPr defaultRowHeight="15"/>
  <cols>
    <col min="1" max="1" width="33.140625" style="1" customWidth="1"/>
    <col min="2" max="2" width="12.7109375" style="1" customWidth="1"/>
    <col min="3" max="3" width="34.28515625" style="1" customWidth="1"/>
    <col min="4" max="4" width="11" style="1" customWidth="1"/>
    <col min="5" max="1025" width="9.140625" style="1" customWidth="1"/>
  </cols>
  <sheetData>
    <row r="1" spans="1:6" ht="24.75" thickTop="1" thickBot="1">
      <c r="A1" s="33" t="s">
        <v>0</v>
      </c>
      <c r="B1" s="33"/>
      <c r="C1" s="33"/>
      <c r="D1" s="33"/>
    </row>
    <row r="2" spans="1:6" ht="24.75" thickTop="1" thickBot="1">
      <c r="A2" s="34" t="s">
        <v>52</v>
      </c>
      <c r="B2" s="35"/>
      <c r="C2" s="35"/>
      <c r="D2" s="36"/>
    </row>
    <row r="3" spans="1:6" ht="24.75" thickTop="1" thickBot="1">
      <c r="A3" s="34" t="s">
        <v>55</v>
      </c>
      <c r="B3" s="35"/>
      <c r="C3" s="35"/>
      <c r="D3" s="36"/>
    </row>
    <row r="4" spans="1:6" ht="24.75" thickTop="1" thickBot="1">
      <c r="A4" s="37"/>
      <c r="B4" s="37"/>
      <c r="C4" s="37"/>
      <c r="D4" s="37"/>
    </row>
    <row r="5" spans="1:6" ht="24.75" thickTop="1" thickBot="1">
      <c r="A5" s="37" t="s">
        <v>49</v>
      </c>
      <c r="B5" s="37"/>
      <c r="C5" s="37"/>
      <c r="D5" s="37"/>
    </row>
    <row r="6" spans="1:6" ht="16.5" thickTop="1" thickBot="1">
      <c r="A6" s="32"/>
      <c r="B6" s="32"/>
      <c r="C6" s="32"/>
      <c r="D6" s="32"/>
    </row>
    <row r="7" spans="1:6" ht="15.75" thickTop="1">
      <c r="A7" s="2" t="s">
        <v>1</v>
      </c>
      <c r="B7" s="3"/>
      <c r="C7" s="4" t="s">
        <v>2</v>
      </c>
      <c r="D7" s="3"/>
    </row>
    <row r="8" spans="1:6">
      <c r="A8" s="5" t="s">
        <v>3</v>
      </c>
      <c r="B8" s="3"/>
      <c r="C8" s="6" t="s">
        <v>4</v>
      </c>
      <c r="D8" s="3"/>
    </row>
    <row r="9" spans="1:6">
      <c r="A9" s="7" t="s">
        <v>5</v>
      </c>
      <c r="B9" s="28">
        <v>6.62</v>
      </c>
      <c r="C9" s="9" t="s">
        <v>6</v>
      </c>
      <c r="D9" s="28">
        <v>71661</v>
      </c>
    </row>
    <row r="10" spans="1:6">
      <c r="A10" s="7" t="s">
        <v>7</v>
      </c>
      <c r="B10" s="28">
        <v>5</v>
      </c>
      <c r="C10" s="9" t="s">
        <v>8</v>
      </c>
      <c r="D10" s="28">
        <v>4</v>
      </c>
    </row>
    <row r="11" spans="1:6">
      <c r="A11" s="10" t="s">
        <v>9</v>
      </c>
      <c r="B11" s="11">
        <f>B9/B10</f>
        <v>1.3240000000000001</v>
      </c>
      <c r="C11" s="9" t="s">
        <v>46</v>
      </c>
      <c r="D11" s="8">
        <f>D9/100*D10</f>
        <v>2866.44</v>
      </c>
    </row>
    <row r="12" spans="1:6" ht="15.75" thickBot="1">
      <c r="A12" s="10" t="s">
        <v>47</v>
      </c>
      <c r="B12" s="28">
        <v>60</v>
      </c>
      <c r="C12" s="9" t="s">
        <v>10</v>
      </c>
      <c r="D12" s="8">
        <f>D11/12</f>
        <v>238.87</v>
      </c>
    </row>
    <row r="13" spans="1:6" ht="15.75" thickBot="1">
      <c r="A13" s="5" t="s">
        <v>11</v>
      </c>
      <c r="B13" s="29"/>
      <c r="C13" s="9" t="s">
        <v>48</v>
      </c>
      <c r="D13" s="12">
        <f>B12*22</f>
        <v>1320</v>
      </c>
    </row>
    <row r="14" spans="1:6">
      <c r="A14" s="7" t="s">
        <v>12</v>
      </c>
      <c r="B14" s="28">
        <v>25</v>
      </c>
      <c r="C14" s="13" t="s">
        <v>13</v>
      </c>
      <c r="D14" s="11">
        <f>D12/D13</f>
        <v>0.18096212121212121</v>
      </c>
      <c r="F14" s="14"/>
    </row>
    <row r="15" spans="1:6" ht="15.75" thickBot="1">
      <c r="A15" s="7" t="s">
        <v>50</v>
      </c>
      <c r="B15" s="30">
        <v>7</v>
      </c>
      <c r="C15" s="15" t="s">
        <v>14</v>
      </c>
      <c r="D15" s="16"/>
    </row>
    <row r="16" spans="1:6" ht="15.75" thickBot="1">
      <c r="A16" s="7" t="s">
        <v>15</v>
      </c>
      <c r="B16" s="28">
        <v>10000</v>
      </c>
      <c r="C16" s="9" t="s">
        <v>16</v>
      </c>
      <c r="D16" s="31">
        <v>3000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250</v>
      </c>
    </row>
    <row r="18" spans="1:4">
      <c r="A18" s="5" t="s">
        <v>19</v>
      </c>
      <c r="B18" s="8"/>
      <c r="C18" s="9" t="s">
        <v>20</v>
      </c>
      <c r="D18" s="18">
        <f>D16/12</f>
        <v>250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83.333333333333329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240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630</v>
      </c>
    </row>
    <row r="22" spans="1:4">
      <c r="A22" s="7" t="s">
        <v>27</v>
      </c>
      <c r="B22" s="28">
        <v>8000</v>
      </c>
      <c r="C22" s="7" t="s">
        <v>28</v>
      </c>
      <c r="D22" s="18">
        <f>D16+D17+D18+D19+D20+D21</f>
        <v>4453.3333333333339</v>
      </c>
    </row>
    <row r="23" spans="1:4">
      <c r="A23" s="10" t="s">
        <v>29</v>
      </c>
      <c r="B23" s="11">
        <f>B21/B22</f>
        <v>0.41249999999999998</v>
      </c>
      <c r="C23" s="7"/>
      <c r="D23" s="8"/>
    </row>
    <row r="24" spans="1:4" ht="15.75" thickBot="1">
      <c r="A24" s="5" t="s">
        <v>30</v>
      </c>
      <c r="B24" s="16"/>
      <c r="C24" s="7"/>
      <c r="D24" s="28"/>
    </row>
    <row r="25" spans="1:4" ht="15.75" thickBot="1">
      <c r="A25" s="7" t="s">
        <v>31</v>
      </c>
      <c r="B25" s="17">
        <f>D13*B23</f>
        <v>544.5</v>
      </c>
      <c r="C25" s="13" t="s">
        <v>32</v>
      </c>
      <c r="D25" s="11">
        <f>D22/D13</f>
        <v>3.3737373737373741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51</v>
      </c>
    </row>
    <row r="27" spans="1:4">
      <c r="A27" s="10"/>
      <c r="B27" s="20"/>
      <c r="C27" s="7" t="s">
        <v>35</v>
      </c>
      <c r="D27" s="8">
        <v>1074.9100000000001</v>
      </c>
    </row>
    <row r="28" spans="1:4">
      <c r="A28" s="10"/>
      <c r="B28" s="20"/>
      <c r="C28" s="7" t="s">
        <v>36</v>
      </c>
      <c r="D28" s="28">
        <v>800</v>
      </c>
    </row>
    <row r="29" spans="1:4">
      <c r="A29" s="10"/>
      <c r="B29" s="20"/>
      <c r="C29" s="7" t="s">
        <v>54</v>
      </c>
      <c r="D29" s="28">
        <v>700</v>
      </c>
    </row>
    <row r="30" spans="1:4">
      <c r="A30" s="10"/>
      <c r="B30" s="20"/>
      <c r="C30" s="7" t="s">
        <v>37</v>
      </c>
      <c r="D30" s="28">
        <v>150</v>
      </c>
    </row>
    <row r="31" spans="1:4">
      <c r="A31" s="10"/>
      <c r="B31" s="20"/>
      <c r="C31" s="7" t="s">
        <v>38</v>
      </c>
      <c r="D31" s="28">
        <v>1600</v>
      </c>
    </row>
    <row r="32" spans="1:4">
      <c r="A32" s="10"/>
      <c r="B32" s="20"/>
      <c r="C32" s="7" t="s">
        <v>39</v>
      </c>
      <c r="D32" s="8">
        <f>SUM(D27:D31)</f>
        <v>4324.91</v>
      </c>
    </row>
    <row r="33" spans="1:4" ht="15.75" thickBot="1">
      <c r="A33" s="10"/>
      <c r="B33" s="20"/>
      <c r="C33" s="10" t="s">
        <v>40</v>
      </c>
      <c r="D33" s="11">
        <f>(D32/10)/D13</f>
        <v>0.32764469696969695</v>
      </c>
    </row>
    <row r="34" spans="1:4" ht="16.5" thickTop="1" thickBot="1">
      <c r="A34" s="21" t="s">
        <v>41</v>
      </c>
      <c r="B34" s="22">
        <f>B23+B17+B11+B26</f>
        <v>2.1665000000000001</v>
      </c>
      <c r="C34" s="21" t="s">
        <v>42</v>
      </c>
      <c r="D34" s="22">
        <f>D33+D25+D14</f>
        <v>3.8823441919191923</v>
      </c>
    </row>
    <row r="35" spans="1:4" ht="16.5" thickTop="1" thickBot="1">
      <c r="A35" s="23" t="s">
        <v>43</v>
      </c>
      <c r="B35" s="24"/>
      <c r="C35" s="25"/>
      <c r="D35" s="26">
        <f>D34+B34</f>
        <v>6.0488441919191924</v>
      </c>
    </row>
    <row r="36" spans="1:4" ht="16.5" thickTop="1" thickBot="1">
      <c r="A36" s="23" t="s">
        <v>44</v>
      </c>
      <c r="B36" s="24"/>
      <c r="C36" s="25"/>
      <c r="D36" s="28">
        <v>20</v>
      </c>
    </row>
    <row r="37" spans="1:4" ht="16.5" thickTop="1" thickBot="1">
      <c r="A37" s="23" t="s">
        <v>45</v>
      </c>
      <c r="B37" s="24"/>
      <c r="C37" s="25"/>
      <c r="D37" s="27">
        <f>D35/100*D36+D35</f>
        <v>7.2586130303030307</v>
      </c>
    </row>
    <row r="38" spans="1:4" ht="15.75" thickTop="1"/>
  </sheetData>
  <mergeCells count="6">
    <mergeCell ref="A6:D6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1:D38"/>
  <sheetViews>
    <sheetView topLeftCell="A4" workbookViewId="0">
      <selection activeCell="A4" sqref="A4:D4"/>
    </sheetView>
  </sheetViews>
  <sheetFormatPr defaultRowHeight="15"/>
  <cols>
    <col min="1" max="1" width="32.85546875" bestFit="1" customWidth="1"/>
    <col min="2" max="2" width="9.28515625" bestFit="1" customWidth="1"/>
    <col min="3" max="3" width="30.140625" bestFit="1" customWidth="1"/>
    <col min="4" max="4" width="9.28515625" bestFit="1" customWidth="1"/>
  </cols>
  <sheetData>
    <row r="1" spans="1:4" ht="24.75" thickTop="1" thickBot="1">
      <c r="A1" s="33" t="s">
        <v>0</v>
      </c>
      <c r="B1" s="33"/>
      <c r="C1" s="33"/>
      <c r="D1" s="33"/>
    </row>
    <row r="2" spans="1:4" ht="24.75" thickTop="1" thickBot="1">
      <c r="A2" s="34" t="s">
        <v>52</v>
      </c>
      <c r="B2" s="35"/>
      <c r="C2" s="35"/>
      <c r="D2" s="36"/>
    </row>
    <row r="3" spans="1:4" ht="24.75" thickTop="1" thickBot="1">
      <c r="A3" s="34" t="s">
        <v>56</v>
      </c>
      <c r="B3" s="35"/>
      <c r="C3" s="35"/>
      <c r="D3" s="36"/>
    </row>
    <row r="4" spans="1:4" ht="24.75" thickTop="1" thickBot="1">
      <c r="A4" s="37"/>
      <c r="B4" s="37"/>
      <c r="C4" s="37"/>
      <c r="D4" s="37"/>
    </row>
    <row r="5" spans="1:4" ht="24.75" thickTop="1" thickBot="1">
      <c r="A5" s="37" t="s">
        <v>49</v>
      </c>
      <c r="B5" s="37"/>
      <c r="C5" s="37"/>
      <c r="D5" s="37"/>
    </row>
    <row r="6" spans="1:4" ht="16.5" thickTop="1" thickBot="1">
      <c r="A6" s="32"/>
      <c r="B6" s="32"/>
      <c r="C6" s="32"/>
      <c r="D6" s="32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28">
        <v>6.62</v>
      </c>
      <c r="C9" s="9" t="s">
        <v>6</v>
      </c>
      <c r="D9" s="28">
        <v>71661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1.3240000000000001</v>
      </c>
      <c r="C11" s="9" t="s">
        <v>46</v>
      </c>
      <c r="D11" s="8">
        <f>D9/100*D10</f>
        <v>2866.44</v>
      </c>
    </row>
    <row r="12" spans="1:4" ht="15.75" thickBot="1">
      <c r="A12" s="10" t="s">
        <v>47</v>
      </c>
      <c r="B12" s="28">
        <v>60</v>
      </c>
      <c r="C12" s="9" t="s">
        <v>10</v>
      </c>
      <c r="D12" s="8">
        <f>D11/12</f>
        <v>238.87</v>
      </c>
    </row>
    <row r="13" spans="1:4" ht="15.75" thickBot="1">
      <c r="A13" s="5" t="s">
        <v>11</v>
      </c>
      <c r="B13" s="29"/>
      <c r="C13" s="9" t="s">
        <v>48</v>
      </c>
      <c r="D13" s="12">
        <f>B12*22</f>
        <v>1320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0.18096212121212121</v>
      </c>
    </row>
    <row r="15" spans="1:4" ht="15.75" thickBot="1">
      <c r="A15" s="7" t="s">
        <v>50</v>
      </c>
      <c r="B15" s="30">
        <v>7</v>
      </c>
      <c r="C15" s="15" t="s">
        <v>14</v>
      </c>
      <c r="D15" s="16"/>
    </row>
    <row r="16" spans="1:4" ht="15.75" thickBot="1">
      <c r="A16" s="7" t="s">
        <v>15</v>
      </c>
      <c r="B16" s="28">
        <v>10000</v>
      </c>
      <c r="C16" s="9" t="s">
        <v>16</v>
      </c>
      <c r="D16" s="31">
        <v>3000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250</v>
      </c>
    </row>
    <row r="18" spans="1:4">
      <c r="A18" s="5" t="s">
        <v>19</v>
      </c>
      <c r="B18" s="8"/>
      <c r="C18" s="9" t="s">
        <v>20</v>
      </c>
      <c r="D18" s="18">
        <f>D16/12</f>
        <v>250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83.333333333333329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240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630</v>
      </c>
    </row>
    <row r="22" spans="1:4">
      <c r="A22" s="7" t="s">
        <v>27</v>
      </c>
      <c r="B22" s="28">
        <v>8000</v>
      </c>
      <c r="C22" s="7" t="s">
        <v>28</v>
      </c>
      <c r="D22" s="18">
        <f>D16+D17+D18+D19+D20+D21</f>
        <v>4453.3333333333339</v>
      </c>
    </row>
    <row r="23" spans="1:4">
      <c r="A23" s="10" t="s">
        <v>29</v>
      </c>
      <c r="B23" s="11">
        <f>B21/B22</f>
        <v>0.41249999999999998</v>
      </c>
      <c r="C23" s="7"/>
      <c r="D23" s="8"/>
    </row>
    <row r="24" spans="1:4" ht="15.75" thickBot="1">
      <c r="A24" s="5" t="s">
        <v>30</v>
      </c>
      <c r="B24" s="16"/>
      <c r="C24" s="7"/>
      <c r="D24" s="28"/>
    </row>
    <row r="25" spans="1:4" ht="15.75" thickBot="1">
      <c r="A25" s="7" t="s">
        <v>31</v>
      </c>
      <c r="B25" s="17">
        <f>D13*B23</f>
        <v>544.5</v>
      </c>
      <c r="C25" s="13" t="s">
        <v>32</v>
      </c>
      <c r="D25" s="11">
        <f>D22/D13</f>
        <v>3.3737373737373741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51</v>
      </c>
    </row>
    <row r="27" spans="1:4">
      <c r="A27" s="10"/>
      <c r="B27" s="20"/>
      <c r="C27" s="7" t="s">
        <v>35</v>
      </c>
      <c r="D27" s="8">
        <v>1074.9100000000001</v>
      </c>
    </row>
    <row r="28" spans="1:4">
      <c r="A28" s="10"/>
      <c r="B28" s="20"/>
      <c r="C28" s="7" t="s">
        <v>36</v>
      </c>
      <c r="D28" s="28">
        <v>800</v>
      </c>
    </row>
    <row r="29" spans="1:4">
      <c r="A29" s="10"/>
      <c r="B29" s="20"/>
      <c r="C29" s="7" t="s">
        <v>54</v>
      </c>
      <c r="D29" s="28">
        <v>700</v>
      </c>
    </row>
    <row r="30" spans="1:4">
      <c r="A30" s="10"/>
      <c r="B30" s="20"/>
      <c r="C30" s="7" t="s">
        <v>37</v>
      </c>
      <c r="D30" s="28">
        <v>150</v>
      </c>
    </row>
    <row r="31" spans="1:4">
      <c r="A31" s="10"/>
      <c r="B31" s="20"/>
      <c r="C31" s="7" t="s">
        <v>38</v>
      </c>
      <c r="D31" s="28">
        <v>1600</v>
      </c>
    </row>
    <row r="32" spans="1:4">
      <c r="A32" s="10"/>
      <c r="B32" s="20"/>
      <c r="C32" s="7" t="s">
        <v>39</v>
      </c>
      <c r="D32" s="8">
        <f>SUM(D27:D31)</f>
        <v>4324.91</v>
      </c>
    </row>
    <row r="33" spans="1:4" ht="15.75" thickBot="1">
      <c r="A33" s="10"/>
      <c r="B33" s="20"/>
      <c r="C33" s="10" t="s">
        <v>40</v>
      </c>
      <c r="D33" s="11">
        <f>(D32/10)/D13</f>
        <v>0.32764469696969695</v>
      </c>
    </row>
    <row r="34" spans="1:4" ht="16.5" thickTop="1" thickBot="1">
      <c r="A34" s="21" t="s">
        <v>41</v>
      </c>
      <c r="B34" s="22">
        <f>B23+B17+B11+B26</f>
        <v>2.1665000000000001</v>
      </c>
      <c r="C34" s="21" t="s">
        <v>42</v>
      </c>
      <c r="D34" s="22">
        <f>D33+D25+D14</f>
        <v>3.8823441919191923</v>
      </c>
    </row>
    <row r="35" spans="1:4" ht="16.5" thickTop="1" thickBot="1">
      <c r="A35" s="23" t="s">
        <v>43</v>
      </c>
      <c r="B35" s="24"/>
      <c r="C35" s="25"/>
      <c r="D35" s="26">
        <f>D34+B34</f>
        <v>6.0488441919191924</v>
      </c>
    </row>
    <row r="36" spans="1:4" ht="16.5" thickTop="1" thickBot="1">
      <c r="A36" s="23" t="s">
        <v>44</v>
      </c>
      <c r="B36" s="24"/>
      <c r="C36" s="25"/>
      <c r="D36" s="28">
        <v>20</v>
      </c>
    </row>
    <row r="37" spans="1:4" ht="16.5" thickTop="1" thickBot="1">
      <c r="A37" s="23" t="s">
        <v>45</v>
      </c>
      <c r="B37" s="24"/>
      <c r="C37" s="25"/>
      <c r="D37" s="27">
        <f>D35/100*D36+D35</f>
        <v>7.2586130303030307</v>
      </c>
    </row>
    <row r="38" spans="1:4" ht="15.75" thickTop="1">
      <c r="A38" s="1"/>
      <c r="B38" s="1"/>
      <c r="C38" s="1"/>
      <c r="D38" s="1"/>
    </row>
  </sheetData>
  <mergeCells count="6">
    <mergeCell ref="A6:D6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D38"/>
  <sheetViews>
    <sheetView topLeftCell="A7" workbookViewId="0">
      <selection activeCell="A4" sqref="A4:D4"/>
    </sheetView>
  </sheetViews>
  <sheetFormatPr defaultRowHeight="15"/>
  <cols>
    <col min="1" max="1" width="32.85546875" bestFit="1" customWidth="1"/>
    <col min="2" max="2" width="9.28515625" bestFit="1" customWidth="1"/>
    <col min="3" max="3" width="30.140625" bestFit="1" customWidth="1"/>
    <col min="4" max="4" width="9.28515625" bestFit="1" customWidth="1"/>
  </cols>
  <sheetData>
    <row r="1" spans="1:4" ht="24.75" thickTop="1" thickBot="1">
      <c r="A1" s="33" t="s">
        <v>0</v>
      </c>
      <c r="B1" s="33"/>
      <c r="C1" s="33"/>
      <c r="D1" s="33"/>
    </row>
    <row r="2" spans="1:4" ht="24.75" thickTop="1" thickBot="1">
      <c r="A2" s="34" t="s">
        <v>52</v>
      </c>
      <c r="B2" s="35"/>
      <c r="C2" s="35"/>
      <c r="D2" s="36"/>
    </row>
    <row r="3" spans="1:4" ht="24.75" thickTop="1" thickBot="1">
      <c r="A3" s="34" t="s">
        <v>57</v>
      </c>
      <c r="B3" s="35"/>
      <c r="C3" s="35"/>
      <c r="D3" s="36"/>
    </row>
    <row r="4" spans="1:4" ht="24.75" thickTop="1" thickBot="1">
      <c r="A4" s="37"/>
      <c r="B4" s="37"/>
      <c r="C4" s="37"/>
      <c r="D4" s="37"/>
    </row>
    <row r="5" spans="1:4" ht="24.75" thickTop="1" thickBot="1">
      <c r="A5" s="37" t="s">
        <v>49</v>
      </c>
      <c r="B5" s="37"/>
      <c r="C5" s="37"/>
      <c r="D5" s="37"/>
    </row>
    <row r="6" spans="1:4" ht="16.5" thickTop="1" thickBot="1">
      <c r="A6" s="32"/>
      <c r="B6" s="32"/>
      <c r="C6" s="32"/>
      <c r="D6" s="32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28">
        <v>6.62</v>
      </c>
      <c r="C9" s="9" t="s">
        <v>6</v>
      </c>
      <c r="D9" s="28">
        <v>71661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1.3240000000000001</v>
      </c>
      <c r="C11" s="9" t="s">
        <v>46</v>
      </c>
      <c r="D11" s="8">
        <f>D9/100*D10</f>
        <v>2866.44</v>
      </c>
    </row>
    <row r="12" spans="1:4" ht="15.75" thickBot="1">
      <c r="A12" s="10" t="s">
        <v>47</v>
      </c>
      <c r="B12" s="28">
        <v>105</v>
      </c>
      <c r="C12" s="9" t="s">
        <v>10</v>
      </c>
      <c r="D12" s="8">
        <f>D11/12</f>
        <v>238.87</v>
      </c>
    </row>
    <row r="13" spans="1:4" ht="15.75" thickBot="1">
      <c r="A13" s="5" t="s">
        <v>11</v>
      </c>
      <c r="B13" s="29"/>
      <c r="C13" s="9" t="s">
        <v>48</v>
      </c>
      <c r="D13" s="12">
        <f>B12*22</f>
        <v>2310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0.10340692640692641</v>
      </c>
    </row>
    <row r="15" spans="1:4" ht="15.75" thickBot="1">
      <c r="A15" s="7" t="s">
        <v>50</v>
      </c>
      <c r="B15" s="30">
        <v>7</v>
      </c>
      <c r="C15" s="15" t="s">
        <v>14</v>
      </c>
      <c r="D15" s="16"/>
    </row>
    <row r="16" spans="1:4" ht="15.75" thickBot="1">
      <c r="A16" s="7" t="s">
        <v>15</v>
      </c>
      <c r="B16" s="28">
        <v>10000</v>
      </c>
      <c r="C16" s="9" t="s">
        <v>16</v>
      </c>
      <c r="D16" s="31">
        <v>3000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250</v>
      </c>
    </row>
    <row r="18" spans="1:4">
      <c r="A18" s="5" t="s">
        <v>19</v>
      </c>
      <c r="B18" s="8"/>
      <c r="C18" s="9" t="s">
        <v>20</v>
      </c>
      <c r="D18" s="18">
        <f>D16/12</f>
        <v>250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83.333333333333329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240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630</v>
      </c>
    </row>
    <row r="22" spans="1:4">
      <c r="A22" s="7" t="s">
        <v>27</v>
      </c>
      <c r="B22" s="28">
        <v>8000</v>
      </c>
      <c r="C22" s="7" t="s">
        <v>28</v>
      </c>
      <c r="D22" s="18">
        <f>D16+D17+D18+D19+D20+D21</f>
        <v>4453.3333333333339</v>
      </c>
    </row>
    <row r="23" spans="1:4">
      <c r="A23" s="10" t="s">
        <v>29</v>
      </c>
      <c r="B23" s="11">
        <f>B21/B22</f>
        <v>0.41249999999999998</v>
      </c>
      <c r="C23" s="7"/>
      <c r="D23" s="8"/>
    </row>
    <row r="24" spans="1:4" ht="15.75" thickBot="1">
      <c r="A24" s="5" t="s">
        <v>30</v>
      </c>
      <c r="B24" s="16"/>
      <c r="C24" s="7"/>
      <c r="D24" s="28"/>
    </row>
    <row r="25" spans="1:4" ht="15.75" thickBot="1">
      <c r="A25" s="7" t="s">
        <v>31</v>
      </c>
      <c r="B25" s="17">
        <f>D13*B23</f>
        <v>952.875</v>
      </c>
      <c r="C25" s="13" t="s">
        <v>32</v>
      </c>
      <c r="D25" s="11">
        <f>D22/D13</f>
        <v>1.9278499278499281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51</v>
      </c>
    </row>
    <row r="27" spans="1:4">
      <c r="A27" s="10"/>
      <c r="B27" s="20"/>
      <c r="C27" s="7" t="s">
        <v>35</v>
      </c>
      <c r="D27" s="8">
        <v>1074.9100000000001</v>
      </c>
    </row>
    <row r="28" spans="1:4">
      <c r="A28" s="10"/>
      <c r="B28" s="20"/>
      <c r="C28" s="7" t="s">
        <v>36</v>
      </c>
      <c r="D28" s="28">
        <v>800</v>
      </c>
    </row>
    <row r="29" spans="1:4">
      <c r="A29" s="10"/>
      <c r="B29" s="20"/>
      <c r="C29" s="7" t="s">
        <v>54</v>
      </c>
      <c r="D29" s="28">
        <v>700</v>
      </c>
    </row>
    <row r="30" spans="1:4">
      <c r="A30" s="10"/>
      <c r="B30" s="20"/>
      <c r="C30" s="7" t="s">
        <v>37</v>
      </c>
      <c r="D30" s="28">
        <v>150</v>
      </c>
    </row>
    <row r="31" spans="1:4">
      <c r="A31" s="10"/>
      <c r="B31" s="20"/>
      <c r="C31" s="7" t="s">
        <v>38</v>
      </c>
      <c r="D31" s="28">
        <v>1600</v>
      </c>
    </row>
    <row r="32" spans="1:4">
      <c r="A32" s="10"/>
      <c r="B32" s="20"/>
      <c r="C32" s="7" t="s">
        <v>39</v>
      </c>
      <c r="D32" s="8">
        <f>SUM(D27:D31)</f>
        <v>4324.91</v>
      </c>
    </row>
    <row r="33" spans="1:4" ht="15.75" thickBot="1">
      <c r="A33" s="10"/>
      <c r="B33" s="20"/>
      <c r="C33" s="10" t="s">
        <v>40</v>
      </c>
      <c r="D33" s="11">
        <f>(D32/10)/D13</f>
        <v>0.18722554112554113</v>
      </c>
    </row>
    <row r="34" spans="1:4" ht="16.5" thickTop="1" thickBot="1">
      <c r="A34" s="21" t="s">
        <v>41</v>
      </c>
      <c r="B34" s="22">
        <f>B23+B17+B11+B26</f>
        <v>2.1665000000000001</v>
      </c>
      <c r="C34" s="21" t="s">
        <v>42</v>
      </c>
      <c r="D34" s="22">
        <f>D33+D25+D14</f>
        <v>2.2184823953823956</v>
      </c>
    </row>
    <row r="35" spans="1:4" ht="16.5" thickTop="1" thickBot="1">
      <c r="A35" s="23" t="s">
        <v>43</v>
      </c>
      <c r="B35" s="24"/>
      <c r="C35" s="25"/>
      <c r="D35" s="26">
        <f>D34+B34</f>
        <v>4.3849823953823961</v>
      </c>
    </row>
    <row r="36" spans="1:4" ht="16.5" thickTop="1" thickBot="1">
      <c r="A36" s="23" t="s">
        <v>44</v>
      </c>
      <c r="B36" s="24"/>
      <c r="C36" s="25"/>
      <c r="D36" s="28">
        <v>20</v>
      </c>
    </row>
    <row r="37" spans="1:4" ht="16.5" thickTop="1" thickBot="1">
      <c r="A37" s="23" t="s">
        <v>45</v>
      </c>
      <c r="B37" s="24"/>
      <c r="C37" s="25"/>
      <c r="D37" s="27">
        <f>D35/100*D36+D35</f>
        <v>5.2619788744588751</v>
      </c>
    </row>
    <row r="38" spans="1:4" ht="15.75" thickTop="1">
      <c r="A38" s="1"/>
      <c r="B38" s="1"/>
      <c r="C38" s="1"/>
      <c r="D38" s="1"/>
    </row>
  </sheetData>
  <mergeCells count="6">
    <mergeCell ref="A6:D6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D38"/>
  <sheetViews>
    <sheetView topLeftCell="A10" workbookViewId="0">
      <selection activeCell="A4" sqref="A4:D4"/>
    </sheetView>
  </sheetViews>
  <sheetFormatPr defaultRowHeight="15"/>
  <cols>
    <col min="1" max="1" width="32.85546875" bestFit="1" customWidth="1"/>
    <col min="2" max="2" width="9.28515625" bestFit="1" customWidth="1"/>
    <col min="3" max="3" width="30.140625" bestFit="1" customWidth="1"/>
    <col min="4" max="4" width="9.28515625" bestFit="1" customWidth="1"/>
  </cols>
  <sheetData>
    <row r="1" spans="1:4" ht="24.75" thickTop="1" thickBot="1">
      <c r="A1" s="33" t="s">
        <v>0</v>
      </c>
      <c r="B1" s="33"/>
      <c r="C1" s="33"/>
      <c r="D1" s="33"/>
    </row>
    <row r="2" spans="1:4" ht="24.75" thickTop="1" thickBot="1">
      <c r="A2" s="34" t="s">
        <v>52</v>
      </c>
      <c r="B2" s="35"/>
      <c r="C2" s="35"/>
      <c r="D2" s="36"/>
    </row>
    <row r="3" spans="1:4" ht="24.75" thickTop="1" thickBot="1">
      <c r="A3" s="34" t="s">
        <v>58</v>
      </c>
      <c r="B3" s="35"/>
      <c r="C3" s="35"/>
      <c r="D3" s="36"/>
    </row>
    <row r="4" spans="1:4" ht="24.75" thickTop="1" thickBot="1">
      <c r="A4" s="37"/>
      <c r="B4" s="37"/>
      <c r="C4" s="37"/>
      <c r="D4" s="37"/>
    </row>
    <row r="5" spans="1:4" ht="24.75" thickTop="1" thickBot="1">
      <c r="A5" s="37" t="s">
        <v>49</v>
      </c>
      <c r="B5" s="37"/>
      <c r="C5" s="37"/>
      <c r="D5" s="37"/>
    </row>
    <row r="6" spans="1:4" ht="16.5" thickTop="1" thickBot="1">
      <c r="A6" s="32"/>
      <c r="B6" s="32"/>
      <c r="C6" s="32"/>
      <c r="D6" s="32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28">
        <v>6.62</v>
      </c>
      <c r="C9" s="9" t="s">
        <v>6</v>
      </c>
      <c r="D9" s="28">
        <v>71661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1.3240000000000001</v>
      </c>
      <c r="C11" s="9" t="s">
        <v>46</v>
      </c>
      <c r="D11" s="8">
        <f>D9/100*D10</f>
        <v>2866.44</v>
      </c>
    </row>
    <row r="12" spans="1:4" ht="15.75" thickBot="1">
      <c r="A12" s="10" t="s">
        <v>47</v>
      </c>
      <c r="B12" s="28">
        <v>140</v>
      </c>
      <c r="C12" s="9" t="s">
        <v>10</v>
      </c>
      <c r="D12" s="8">
        <f>D11/12</f>
        <v>238.87</v>
      </c>
    </row>
    <row r="13" spans="1:4" ht="15.75" thickBot="1">
      <c r="A13" s="5" t="s">
        <v>11</v>
      </c>
      <c r="B13" s="29"/>
      <c r="C13" s="9" t="s">
        <v>48</v>
      </c>
      <c r="D13" s="12">
        <f>B12*22</f>
        <v>3080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7.7555194805194808E-2</v>
      </c>
    </row>
    <row r="15" spans="1:4" ht="15.75" thickBot="1">
      <c r="A15" s="7" t="s">
        <v>50</v>
      </c>
      <c r="B15" s="30">
        <v>7</v>
      </c>
      <c r="C15" s="15" t="s">
        <v>14</v>
      </c>
      <c r="D15" s="16"/>
    </row>
    <row r="16" spans="1:4" ht="15.75" thickBot="1">
      <c r="A16" s="7" t="s">
        <v>15</v>
      </c>
      <c r="B16" s="28">
        <v>10000</v>
      </c>
      <c r="C16" s="9" t="s">
        <v>16</v>
      </c>
      <c r="D16" s="31">
        <v>3000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250</v>
      </c>
    </row>
    <row r="18" spans="1:4">
      <c r="A18" s="5" t="s">
        <v>19</v>
      </c>
      <c r="B18" s="8"/>
      <c r="C18" s="9" t="s">
        <v>20</v>
      </c>
      <c r="D18" s="18">
        <f>D16/12</f>
        <v>250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83.333333333333329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240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630</v>
      </c>
    </row>
    <row r="22" spans="1:4">
      <c r="A22" s="7" t="s">
        <v>27</v>
      </c>
      <c r="B22" s="28">
        <v>8000</v>
      </c>
      <c r="C22" s="7" t="s">
        <v>28</v>
      </c>
      <c r="D22" s="18">
        <f>D16+D17+D18+D19+D20+D21</f>
        <v>4453.3333333333339</v>
      </c>
    </row>
    <row r="23" spans="1:4">
      <c r="A23" s="10" t="s">
        <v>29</v>
      </c>
      <c r="B23" s="11">
        <f>B21/B22</f>
        <v>0.41249999999999998</v>
      </c>
      <c r="C23" s="7"/>
      <c r="D23" s="8"/>
    </row>
    <row r="24" spans="1:4" ht="15.75" thickBot="1">
      <c r="A24" s="5" t="s">
        <v>30</v>
      </c>
      <c r="B24" s="16"/>
      <c r="C24" s="7"/>
      <c r="D24" s="28"/>
    </row>
    <row r="25" spans="1:4" ht="15.75" thickBot="1">
      <c r="A25" s="7" t="s">
        <v>31</v>
      </c>
      <c r="B25" s="17">
        <f>D13*B23</f>
        <v>1270.5</v>
      </c>
      <c r="C25" s="13" t="s">
        <v>32</v>
      </c>
      <c r="D25" s="11">
        <f>D22/D13</f>
        <v>1.445887445887446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51</v>
      </c>
    </row>
    <row r="27" spans="1:4">
      <c r="A27" s="10"/>
      <c r="B27" s="20"/>
      <c r="C27" s="7" t="s">
        <v>35</v>
      </c>
      <c r="D27" s="8">
        <v>1074.9100000000001</v>
      </c>
    </row>
    <row r="28" spans="1:4">
      <c r="A28" s="10"/>
      <c r="B28" s="20"/>
      <c r="C28" s="7" t="s">
        <v>36</v>
      </c>
      <c r="D28" s="28">
        <v>800</v>
      </c>
    </row>
    <row r="29" spans="1:4">
      <c r="A29" s="10"/>
      <c r="B29" s="20"/>
      <c r="C29" s="7" t="s">
        <v>54</v>
      </c>
      <c r="D29" s="28">
        <v>700</v>
      </c>
    </row>
    <row r="30" spans="1:4">
      <c r="A30" s="10"/>
      <c r="B30" s="20"/>
      <c r="C30" s="7" t="s">
        <v>37</v>
      </c>
      <c r="D30" s="28">
        <v>150</v>
      </c>
    </row>
    <row r="31" spans="1:4">
      <c r="A31" s="10"/>
      <c r="B31" s="20"/>
      <c r="C31" s="7" t="s">
        <v>38</v>
      </c>
      <c r="D31" s="28">
        <v>1600</v>
      </c>
    </row>
    <row r="32" spans="1:4">
      <c r="A32" s="10"/>
      <c r="B32" s="20"/>
      <c r="C32" s="7" t="s">
        <v>39</v>
      </c>
      <c r="D32" s="8">
        <f>SUM(D27:D31)</f>
        <v>4324.91</v>
      </c>
    </row>
    <row r="33" spans="1:4" ht="15.75" thickBot="1">
      <c r="A33" s="10"/>
      <c r="B33" s="20"/>
      <c r="C33" s="10" t="s">
        <v>40</v>
      </c>
      <c r="D33" s="11">
        <f>(D32/10)/D13</f>
        <v>0.14041915584415585</v>
      </c>
    </row>
    <row r="34" spans="1:4" ht="16.5" thickTop="1" thickBot="1">
      <c r="A34" s="21" t="s">
        <v>41</v>
      </c>
      <c r="B34" s="22">
        <f>B23+B17+B11+B26</f>
        <v>2.1665000000000001</v>
      </c>
      <c r="C34" s="21" t="s">
        <v>42</v>
      </c>
      <c r="D34" s="22">
        <f>D33+D25+D14</f>
        <v>1.6638617965367968</v>
      </c>
    </row>
    <row r="35" spans="1:4" ht="16.5" thickTop="1" thickBot="1">
      <c r="A35" s="23" t="s">
        <v>43</v>
      </c>
      <c r="B35" s="24"/>
      <c r="C35" s="25"/>
      <c r="D35" s="26">
        <f>D34+B34</f>
        <v>3.8303617965367969</v>
      </c>
    </row>
    <row r="36" spans="1:4" ht="16.5" thickTop="1" thickBot="1">
      <c r="A36" s="23" t="s">
        <v>44</v>
      </c>
      <c r="B36" s="24"/>
      <c r="C36" s="25"/>
      <c r="D36" s="28">
        <v>20</v>
      </c>
    </row>
    <row r="37" spans="1:4" ht="16.5" thickTop="1" thickBot="1">
      <c r="A37" s="23" t="s">
        <v>45</v>
      </c>
      <c r="B37" s="24"/>
      <c r="C37" s="25"/>
      <c r="D37" s="27">
        <f>D35/100*D36+D35</f>
        <v>4.5964341558441566</v>
      </c>
    </row>
    <row r="38" spans="1:4" ht="15.75" thickTop="1">
      <c r="A38" s="1"/>
      <c r="B38" s="1"/>
      <c r="C38" s="1"/>
      <c r="D38" s="1"/>
    </row>
  </sheetData>
  <mergeCells count="6">
    <mergeCell ref="A6:D6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D38"/>
  <sheetViews>
    <sheetView topLeftCell="A10" workbookViewId="0">
      <selection activeCell="A4" sqref="A4:D4"/>
    </sheetView>
  </sheetViews>
  <sheetFormatPr defaultRowHeight="15"/>
  <cols>
    <col min="1" max="1" width="32.85546875" bestFit="1" customWidth="1"/>
    <col min="2" max="2" width="9.28515625" bestFit="1" customWidth="1"/>
    <col min="3" max="3" width="30.140625" bestFit="1" customWidth="1"/>
    <col min="4" max="4" width="9.28515625" bestFit="1" customWidth="1"/>
  </cols>
  <sheetData>
    <row r="1" spans="1:4" ht="24.75" thickTop="1" thickBot="1">
      <c r="A1" s="33" t="s">
        <v>0</v>
      </c>
      <c r="B1" s="33"/>
      <c r="C1" s="33"/>
      <c r="D1" s="33"/>
    </row>
    <row r="2" spans="1:4" ht="24.75" thickTop="1" thickBot="1">
      <c r="A2" s="34" t="s">
        <v>52</v>
      </c>
      <c r="B2" s="35"/>
      <c r="C2" s="35"/>
      <c r="D2" s="36"/>
    </row>
    <row r="3" spans="1:4" ht="24.75" thickTop="1" thickBot="1">
      <c r="A3" s="34" t="s">
        <v>59</v>
      </c>
      <c r="B3" s="35"/>
      <c r="C3" s="35"/>
      <c r="D3" s="36"/>
    </row>
    <row r="4" spans="1:4" ht="24.75" thickTop="1" thickBot="1">
      <c r="A4" s="37"/>
      <c r="B4" s="37"/>
      <c r="C4" s="37"/>
      <c r="D4" s="37"/>
    </row>
    <row r="5" spans="1:4" ht="24.75" thickTop="1" thickBot="1">
      <c r="A5" s="37" t="s">
        <v>49</v>
      </c>
      <c r="B5" s="37"/>
      <c r="C5" s="37"/>
      <c r="D5" s="37"/>
    </row>
    <row r="6" spans="1:4" ht="16.5" thickTop="1" thickBot="1">
      <c r="A6" s="32"/>
      <c r="B6" s="32"/>
      <c r="C6" s="32"/>
      <c r="D6" s="32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28">
        <v>6.62</v>
      </c>
      <c r="C9" s="9" t="s">
        <v>6</v>
      </c>
      <c r="D9" s="28">
        <v>71661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1.3240000000000001</v>
      </c>
      <c r="C11" s="9" t="s">
        <v>46</v>
      </c>
      <c r="D11" s="8">
        <f>D9/100*D10</f>
        <v>2866.44</v>
      </c>
    </row>
    <row r="12" spans="1:4" ht="15.75" thickBot="1">
      <c r="A12" s="10" t="s">
        <v>47</v>
      </c>
      <c r="B12" s="28">
        <v>110</v>
      </c>
      <c r="C12" s="9" t="s">
        <v>10</v>
      </c>
      <c r="D12" s="8">
        <f>D11/12</f>
        <v>238.87</v>
      </c>
    </row>
    <row r="13" spans="1:4" ht="15.75" thickBot="1">
      <c r="A13" s="5" t="s">
        <v>11</v>
      </c>
      <c r="B13" s="29"/>
      <c r="C13" s="9" t="s">
        <v>48</v>
      </c>
      <c r="D13" s="12">
        <f>B12*22</f>
        <v>2420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9.8706611570247932E-2</v>
      </c>
    </row>
    <row r="15" spans="1:4" ht="15.75" thickBot="1">
      <c r="A15" s="7" t="s">
        <v>50</v>
      </c>
      <c r="B15" s="30">
        <v>7</v>
      </c>
      <c r="C15" s="15" t="s">
        <v>14</v>
      </c>
      <c r="D15" s="16"/>
    </row>
    <row r="16" spans="1:4" ht="15.75" thickBot="1">
      <c r="A16" s="7" t="s">
        <v>15</v>
      </c>
      <c r="B16" s="28">
        <v>10000</v>
      </c>
      <c r="C16" s="9" t="s">
        <v>16</v>
      </c>
      <c r="D16" s="31">
        <v>3000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250</v>
      </c>
    </row>
    <row r="18" spans="1:4">
      <c r="A18" s="5" t="s">
        <v>19</v>
      </c>
      <c r="B18" s="8"/>
      <c r="C18" s="9" t="s">
        <v>20</v>
      </c>
      <c r="D18" s="18">
        <f>D16/12</f>
        <v>250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83.333333333333329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240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630</v>
      </c>
    </row>
    <row r="22" spans="1:4">
      <c r="A22" s="7" t="s">
        <v>27</v>
      </c>
      <c r="B22" s="28">
        <v>8000</v>
      </c>
      <c r="C22" s="7" t="s">
        <v>28</v>
      </c>
      <c r="D22" s="18">
        <f>D16+D17+D18+D19+D20+D21</f>
        <v>4453.3333333333339</v>
      </c>
    </row>
    <row r="23" spans="1:4">
      <c r="A23" s="10" t="s">
        <v>29</v>
      </c>
      <c r="B23" s="11">
        <f>B21/B22</f>
        <v>0.41249999999999998</v>
      </c>
      <c r="C23" s="7"/>
      <c r="D23" s="8"/>
    </row>
    <row r="24" spans="1:4" ht="15.75" thickBot="1">
      <c r="A24" s="5" t="s">
        <v>30</v>
      </c>
      <c r="B24" s="16"/>
      <c r="C24" s="7"/>
      <c r="D24" s="28"/>
    </row>
    <row r="25" spans="1:4" ht="15.75" thickBot="1">
      <c r="A25" s="7" t="s">
        <v>31</v>
      </c>
      <c r="B25" s="17">
        <f>D13*B23</f>
        <v>998.25</v>
      </c>
      <c r="C25" s="13" t="s">
        <v>32</v>
      </c>
      <c r="D25" s="11">
        <f>D22/D13</f>
        <v>1.8402203856749313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51</v>
      </c>
    </row>
    <row r="27" spans="1:4">
      <c r="A27" s="10"/>
      <c r="B27" s="20"/>
      <c r="C27" s="7" t="s">
        <v>35</v>
      </c>
      <c r="D27" s="8">
        <v>1074.9100000000001</v>
      </c>
    </row>
    <row r="28" spans="1:4">
      <c r="A28" s="10"/>
      <c r="B28" s="20"/>
      <c r="C28" s="7" t="s">
        <v>36</v>
      </c>
      <c r="D28" s="28">
        <v>800</v>
      </c>
    </row>
    <row r="29" spans="1:4">
      <c r="A29" s="10"/>
      <c r="B29" s="20"/>
      <c r="C29" s="7" t="s">
        <v>54</v>
      </c>
      <c r="D29" s="28">
        <v>700</v>
      </c>
    </row>
    <row r="30" spans="1:4">
      <c r="A30" s="10"/>
      <c r="B30" s="20"/>
      <c r="C30" s="7" t="s">
        <v>37</v>
      </c>
      <c r="D30" s="28">
        <v>150</v>
      </c>
    </row>
    <row r="31" spans="1:4">
      <c r="A31" s="10"/>
      <c r="B31" s="20"/>
      <c r="C31" s="7" t="s">
        <v>38</v>
      </c>
      <c r="D31" s="28">
        <v>1400</v>
      </c>
    </row>
    <row r="32" spans="1:4">
      <c r="A32" s="10"/>
      <c r="B32" s="20"/>
      <c r="C32" s="7" t="s">
        <v>39</v>
      </c>
      <c r="D32" s="8">
        <f>SUM(D27:D31)</f>
        <v>4124.91</v>
      </c>
    </row>
    <row r="33" spans="1:4" ht="15.75" thickBot="1">
      <c r="A33" s="10"/>
      <c r="B33" s="20"/>
      <c r="C33" s="10" t="s">
        <v>40</v>
      </c>
      <c r="D33" s="11">
        <f>(D32/10)/D13</f>
        <v>0.17045082644628098</v>
      </c>
    </row>
    <row r="34" spans="1:4" ht="16.5" thickTop="1" thickBot="1">
      <c r="A34" s="21" t="s">
        <v>41</v>
      </c>
      <c r="B34" s="22">
        <f>B23+B17+B11+B26</f>
        <v>2.1665000000000001</v>
      </c>
      <c r="C34" s="21" t="s">
        <v>42</v>
      </c>
      <c r="D34" s="22">
        <f>D33+D25+D14</f>
        <v>2.1093778236914602</v>
      </c>
    </row>
    <row r="35" spans="1:4" ht="16.5" thickTop="1" thickBot="1">
      <c r="A35" s="23" t="s">
        <v>43</v>
      </c>
      <c r="B35" s="24"/>
      <c r="C35" s="25"/>
      <c r="D35" s="26">
        <f>D34+B34</f>
        <v>4.2758778236914603</v>
      </c>
    </row>
    <row r="36" spans="1:4" ht="16.5" thickTop="1" thickBot="1">
      <c r="A36" s="23" t="s">
        <v>44</v>
      </c>
      <c r="B36" s="24"/>
      <c r="C36" s="25"/>
      <c r="D36" s="28">
        <v>20</v>
      </c>
    </row>
    <row r="37" spans="1:4" ht="16.5" thickTop="1" thickBot="1">
      <c r="A37" s="23" t="s">
        <v>45</v>
      </c>
      <c r="B37" s="24"/>
      <c r="C37" s="25"/>
      <c r="D37" s="27">
        <f>D35/100*D36+D35</f>
        <v>5.131053388429752</v>
      </c>
    </row>
    <row r="38" spans="1:4" ht="15.75" thickTop="1">
      <c r="A38" s="1"/>
      <c r="B38" s="1"/>
      <c r="C38" s="1"/>
      <c r="D38" s="1"/>
    </row>
  </sheetData>
  <mergeCells count="6">
    <mergeCell ref="A6:D6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/>
  </sheetPr>
  <dimension ref="A1:D38"/>
  <sheetViews>
    <sheetView topLeftCell="A13" workbookViewId="0">
      <selection activeCell="A4" sqref="A4:D4"/>
    </sheetView>
  </sheetViews>
  <sheetFormatPr defaultRowHeight="15"/>
  <cols>
    <col min="1" max="1" width="32.85546875" bestFit="1" customWidth="1"/>
    <col min="2" max="2" width="9.28515625" bestFit="1" customWidth="1"/>
    <col min="3" max="3" width="30.140625" bestFit="1" customWidth="1"/>
    <col min="4" max="4" width="9.28515625" bestFit="1" customWidth="1"/>
  </cols>
  <sheetData>
    <row r="1" spans="1:4" ht="24.75" thickTop="1" thickBot="1">
      <c r="A1" s="33" t="s">
        <v>0</v>
      </c>
      <c r="B1" s="33"/>
      <c r="C1" s="33"/>
      <c r="D1" s="33"/>
    </row>
    <row r="2" spans="1:4" ht="24.75" thickTop="1" thickBot="1">
      <c r="A2" s="34" t="s">
        <v>52</v>
      </c>
      <c r="B2" s="35"/>
      <c r="C2" s="35"/>
      <c r="D2" s="36"/>
    </row>
    <row r="3" spans="1:4" ht="24.75" thickTop="1" thickBot="1">
      <c r="A3" s="34" t="s">
        <v>60</v>
      </c>
      <c r="B3" s="35"/>
      <c r="C3" s="35"/>
      <c r="D3" s="36"/>
    </row>
    <row r="4" spans="1:4" ht="24.75" thickTop="1" thickBot="1">
      <c r="A4" s="37"/>
      <c r="B4" s="37"/>
      <c r="C4" s="37"/>
      <c r="D4" s="37"/>
    </row>
    <row r="5" spans="1:4" ht="24.75" thickTop="1" thickBot="1">
      <c r="A5" s="37" t="s">
        <v>49</v>
      </c>
      <c r="B5" s="37"/>
      <c r="C5" s="37"/>
      <c r="D5" s="37"/>
    </row>
    <row r="6" spans="1:4" ht="16.5" thickTop="1" thickBot="1">
      <c r="A6" s="32"/>
      <c r="B6" s="32"/>
      <c r="C6" s="32"/>
      <c r="D6" s="32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28">
        <v>6.62</v>
      </c>
      <c r="C9" s="9" t="s">
        <v>6</v>
      </c>
      <c r="D9" s="28">
        <v>71661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1.3240000000000001</v>
      </c>
      <c r="C11" s="9" t="s">
        <v>46</v>
      </c>
      <c r="D11" s="8">
        <f>D9/100*D10</f>
        <v>2866.44</v>
      </c>
    </row>
    <row r="12" spans="1:4" ht="15.75" thickBot="1">
      <c r="A12" s="10" t="s">
        <v>47</v>
      </c>
      <c r="B12" s="28">
        <v>55</v>
      </c>
      <c r="C12" s="9" t="s">
        <v>10</v>
      </c>
      <c r="D12" s="8">
        <f>D11/12</f>
        <v>238.87</v>
      </c>
    </row>
    <row r="13" spans="1:4" ht="15.75" thickBot="1">
      <c r="A13" s="5" t="s">
        <v>11</v>
      </c>
      <c r="B13" s="29"/>
      <c r="C13" s="9" t="s">
        <v>48</v>
      </c>
      <c r="D13" s="12">
        <f>B12*22</f>
        <v>1210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0.19741322314049586</v>
      </c>
    </row>
    <row r="15" spans="1:4" ht="15.75" thickBot="1">
      <c r="A15" s="7" t="s">
        <v>50</v>
      </c>
      <c r="B15" s="30">
        <v>7</v>
      </c>
      <c r="C15" s="15" t="s">
        <v>14</v>
      </c>
      <c r="D15" s="16"/>
    </row>
    <row r="16" spans="1:4" ht="15.75" thickBot="1">
      <c r="A16" s="7" t="s">
        <v>15</v>
      </c>
      <c r="B16" s="28">
        <v>10000</v>
      </c>
      <c r="C16" s="9" t="s">
        <v>16</v>
      </c>
      <c r="D16" s="31">
        <v>3000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250</v>
      </c>
    </row>
    <row r="18" spans="1:4">
      <c r="A18" s="5" t="s">
        <v>19</v>
      </c>
      <c r="B18" s="8"/>
      <c r="C18" s="9" t="s">
        <v>20</v>
      </c>
      <c r="D18" s="18">
        <f>D16/12</f>
        <v>250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83.333333333333329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240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630</v>
      </c>
    </row>
    <row r="22" spans="1:4">
      <c r="A22" s="7" t="s">
        <v>27</v>
      </c>
      <c r="B22" s="28">
        <v>8000</v>
      </c>
      <c r="C22" s="7" t="s">
        <v>28</v>
      </c>
      <c r="D22" s="18">
        <f>D16+D17+D18+D19+D20+D21</f>
        <v>4453.3333333333339</v>
      </c>
    </row>
    <row r="23" spans="1:4">
      <c r="A23" s="10" t="s">
        <v>29</v>
      </c>
      <c r="B23" s="11">
        <f>B21/B22</f>
        <v>0.41249999999999998</v>
      </c>
      <c r="C23" s="7"/>
      <c r="D23" s="8"/>
    </row>
    <row r="24" spans="1:4" ht="15.75" thickBot="1">
      <c r="A24" s="5" t="s">
        <v>30</v>
      </c>
      <c r="B24" s="16"/>
      <c r="C24" s="7"/>
      <c r="D24" s="28"/>
    </row>
    <row r="25" spans="1:4" ht="15.75" thickBot="1">
      <c r="A25" s="7" t="s">
        <v>31</v>
      </c>
      <c r="B25" s="17">
        <f>D13*B23</f>
        <v>499.125</v>
      </c>
      <c r="C25" s="13" t="s">
        <v>32</v>
      </c>
      <c r="D25" s="11">
        <f>D22/D13</f>
        <v>3.6804407713498626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51</v>
      </c>
    </row>
    <row r="27" spans="1:4">
      <c r="A27" s="10"/>
      <c r="B27" s="20"/>
      <c r="C27" s="7" t="s">
        <v>35</v>
      </c>
      <c r="D27" s="8">
        <v>1074.9100000000001</v>
      </c>
    </row>
    <row r="28" spans="1:4">
      <c r="A28" s="10"/>
      <c r="B28" s="20"/>
      <c r="C28" s="7" t="s">
        <v>36</v>
      </c>
      <c r="D28" s="28">
        <v>800</v>
      </c>
    </row>
    <row r="29" spans="1:4">
      <c r="A29" s="10"/>
      <c r="B29" s="20"/>
      <c r="C29" s="7" t="s">
        <v>54</v>
      </c>
      <c r="D29" s="28">
        <v>700</v>
      </c>
    </row>
    <row r="30" spans="1:4">
      <c r="A30" s="10"/>
      <c r="B30" s="20"/>
      <c r="C30" s="7" t="s">
        <v>37</v>
      </c>
      <c r="D30" s="28">
        <v>150</v>
      </c>
    </row>
    <row r="31" spans="1:4">
      <c r="A31" s="10"/>
      <c r="B31" s="20"/>
      <c r="C31" s="7" t="s">
        <v>38</v>
      </c>
      <c r="D31" s="28">
        <v>1400</v>
      </c>
    </row>
    <row r="32" spans="1:4">
      <c r="A32" s="10"/>
      <c r="B32" s="20"/>
      <c r="C32" s="7" t="s">
        <v>39</v>
      </c>
      <c r="D32" s="8">
        <f>SUM(D27:D31)</f>
        <v>4124.91</v>
      </c>
    </row>
    <row r="33" spans="1:4" ht="15.75" thickBot="1">
      <c r="A33" s="10"/>
      <c r="B33" s="20"/>
      <c r="C33" s="10" t="s">
        <v>40</v>
      </c>
      <c r="D33" s="11">
        <f>(D32/10)/D13</f>
        <v>0.34090165289256197</v>
      </c>
    </row>
    <row r="34" spans="1:4" ht="16.5" thickTop="1" thickBot="1">
      <c r="A34" s="21" t="s">
        <v>41</v>
      </c>
      <c r="B34" s="22">
        <f>B23+B17+B11+B26</f>
        <v>2.1665000000000001</v>
      </c>
      <c r="C34" s="21" t="s">
        <v>42</v>
      </c>
      <c r="D34" s="22">
        <f>D33+D25+D14</f>
        <v>4.2187556473829204</v>
      </c>
    </row>
    <row r="35" spans="1:4" ht="16.5" thickTop="1" thickBot="1">
      <c r="A35" s="23" t="s">
        <v>43</v>
      </c>
      <c r="B35" s="24"/>
      <c r="C35" s="25"/>
      <c r="D35" s="26">
        <f>D34+B34</f>
        <v>6.3852556473829205</v>
      </c>
    </row>
    <row r="36" spans="1:4" ht="16.5" thickTop="1" thickBot="1">
      <c r="A36" s="23" t="s">
        <v>44</v>
      </c>
      <c r="B36" s="24"/>
      <c r="C36" s="25"/>
      <c r="D36" s="28">
        <v>20</v>
      </c>
    </row>
    <row r="37" spans="1:4" ht="16.5" thickTop="1" thickBot="1">
      <c r="A37" s="23" t="s">
        <v>45</v>
      </c>
      <c r="B37" s="24"/>
      <c r="C37" s="25"/>
      <c r="D37" s="27">
        <f>D35/100*D36+D35</f>
        <v>7.6623067768595048</v>
      </c>
    </row>
    <row r="38" spans="1:4" ht="15.75" thickTop="1">
      <c r="A38" s="1"/>
      <c r="B38" s="1"/>
      <c r="C38" s="1"/>
      <c r="D38" s="1"/>
    </row>
  </sheetData>
  <mergeCells count="6">
    <mergeCell ref="A6:D6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/>
  </sheetPr>
  <dimension ref="A1:D38"/>
  <sheetViews>
    <sheetView topLeftCell="A13" workbookViewId="0">
      <selection activeCell="A4" sqref="A4:D4"/>
    </sheetView>
  </sheetViews>
  <sheetFormatPr defaultRowHeight="15"/>
  <cols>
    <col min="1" max="1" width="32.85546875" bestFit="1" customWidth="1"/>
    <col min="2" max="2" width="9.28515625" bestFit="1" customWidth="1"/>
    <col min="3" max="3" width="30.140625" bestFit="1" customWidth="1"/>
    <col min="4" max="4" width="9.28515625" bestFit="1" customWidth="1"/>
  </cols>
  <sheetData>
    <row r="1" spans="1:4" ht="24.75" thickTop="1" thickBot="1">
      <c r="A1" s="33" t="s">
        <v>0</v>
      </c>
      <c r="B1" s="33"/>
      <c r="C1" s="33"/>
      <c r="D1" s="33"/>
    </row>
    <row r="2" spans="1:4" ht="24.75" thickTop="1" thickBot="1">
      <c r="A2" s="34" t="s">
        <v>52</v>
      </c>
      <c r="B2" s="35"/>
      <c r="C2" s="35"/>
      <c r="D2" s="36"/>
    </row>
    <row r="3" spans="1:4" ht="24.75" thickTop="1" thickBot="1">
      <c r="A3" s="34" t="s">
        <v>61</v>
      </c>
      <c r="B3" s="35"/>
      <c r="C3" s="35"/>
      <c r="D3" s="36"/>
    </row>
    <row r="4" spans="1:4" ht="24.75" thickTop="1" thickBot="1">
      <c r="A4" s="37"/>
      <c r="B4" s="37"/>
      <c r="C4" s="37"/>
      <c r="D4" s="37"/>
    </row>
    <row r="5" spans="1:4" ht="24.75" thickTop="1" thickBot="1">
      <c r="A5" s="37" t="s">
        <v>49</v>
      </c>
      <c r="B5" s="37"/>
      <c r="C5" s="37"/>
      <c r="D5" s="37"/>
    </row>
    <row r="6" spans="1:4" ht="16.5" thickTop="1" thickBot="1">
      <c r="A6" s="32"/>
      <c r="B6" s="32"/>
      <c r="C6" s="32"/>
      <c r="D6" s="32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28">
        <v>6.62</v>
      </c>
      <c r="C9" s="9" t="s">
        <v>6</v>
      </c>
      <c r="D9" s="28">
        <v>71661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1.3240000000000001</v>
      </c>
      <c r="C11" s="9" t="s">
        <v>46</v>
      </c>
      <c r="D11" s="8">
        <f>D9/100*D10</f>
        <v>2866.44</v>
      </c>
    </row>
    <row r="12" spans="1:4" ht="15.75" thickBot="1">
      <c r="A12" s="10" t="s">
        <v>47</v>
      </c>
      <c r="B12" s="28">
        <v>125</v>
      </c>
      <c r="C12" s="9" t="s">
        <v>10</v>
      </c>
      <c r="D12" s="8">
        <f>D11/12</f>
        <v>238.87</v>
      </c>
    </row>
    <row r="13" spans="1:4" ht="15.75" thickBot="1">
      <c r="A13" s="5" t="s">
        <v>11</v>
      </c>
      <c r="B13" s="29"/>
      <c r="C13" s="9" t="s">
        <v>48</v>
      </c>
      <c r="D13" s="12">
        <f>B12*22</f>
        <v>2750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8.6861818181818179E-2</v>
      </c>
    </row>
    <row r="15" spans="1:4" ht="15.75" thickBot="1">
      <c r="A15" s="7" t="s">
        <v>50</v>
      </c>
      <c r="B15" s="30">
        <v>7</v>
      </c>
      <c r="C15" s="15" t="s">
        <v>14</v>
      </c>
      <c r="D15" s="16"/>
    </row>
    <row r="16" spans="1:4" ht="15.75" thickBot="1">
      <c r="A16" s="7" t="s">
        <v>15</v>
      </c>
      <c r="B16" s="28">
        <v>10000</v>
      </c>
      <c r="C16" s="9" t="s">
        <v>16</v>
      </c>
      <c r="D16" s="31">
        <v>3000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250</v>
      </c>
    </row>
    <row r="18" spans="1:4">
      <c r="A18" s="5" t="s">
        <v>19</v>
      </c>
      <c r="B18" s="8"/>
      <c r="C18" s="9" t="s">
        <v>20</v>
      </c>
      <c r="D18" s="18">
        <f>D16/12</f>
        <v>250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83.333333333333329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240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630</v>
      </c>
    </row>
    <row r="22" spans="1:4">
      <c r="A22" s="7" t="s">
        <v>27</v>
      </c>
      <c r="B22" s="28">
        <v>8000</v>
      </c>
      <c r="C22" s="7" t="s">
        <v>28</v>
      </c>
      <c r="D22" s="18">
        <f>D16+D17+D18+D19+D20+D21</f>
        <v>4453.3333333333339</v>
      </c>
    </row>
    <row r="23" spans="1:4">
      <c r="A23" s="10" t="s">
        <v>29</v>
      </c>
      <c r="B23" s="11">
        <f>B21/B22</f>
        <v>0.41249999999999998</v>
      </c>
      <c r="C23" s="7"/>
      <c r="D23" s="8"/>
    </row>
    <row r="24" spans="1:4" ht="15.75" thickBot="1">
      <c r="A24" s="5" t="s">
        <v>30</v>
      </c>
      <c r="B24" s="16"/>
      <c r="C24" s="7"/>
      <c r="D24" s="28"/>
    </row>
    <row r="25" spans="1:4" ht="15.75" thickBot="1">
      <c r="A25" s="7" t="s">
        <v>31</v>
      </c>
      <c r="B25" s="17">
        <f>D13*B23</f>
        <v>1134.375</v>
      </c>
      <c r="C25" s="13" t="s">
        <v>32</v>
      </c>
      <c r="D25" s="11">
        <f>D22/D13</f>
        <v>1.6193939393939396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51</v>
      </c>
    </row>
    <row r="27" spans="1:4">
      <c r="A27" s="10"/>
      <c r="B27" s="20"/>
      <c r="C27" s="7" t="s">
        <v>35</v>
      </c>
      <c r="D27" s="8">
        <v>1074.9100000000001</v>
      </c>
    </row>
    <row r="28" spans="1:4">
      <c r="A28" s="10"/>
      <c r="B28" s="20"/>
      <c r="C28" s="7" t="s">
        <v>36</v>
      </c>
      <c r="D28" s="28">
        <v>800</v>
      </c>
    </row>
    <row r="29" spans="1:4">
      <c r="A29" s="10"/>
      <c r="B29" s="20"/>
      <c r="C29" s="7" t="s">
        <v>54</v>
      </c>
      <c r="D29" s="28">
        <v>700</v>
      </c>
    </row>
    <row r="30" spans="1:4">
      <c r="A30" s="10"/>
      <c r="B30" s="20"/>
      <c r="C30" s="7" t="s">
        <v>37</v>
      </c>
      <c r="D30" s="28">
        <v>150</v>
      </c>
    </row>
    <row r="31" spans="1:4">
      <c r="A31" s="10"/>
      <c r="B31" s="20"/>
      <c r="C31" s="7" t="s">
        <v>38</v>
      </c>
      <c r="D31" s="28">
        <v>1400</v>
      </c>
    </row>
    <row r="32" spans="1:4">
      <c r="A32" s="10"/>
      <c r="B32" s="20"/>
      <c r="C32" s="7" t="s">
        <v>39</v>
      </c>
      <c r="D32" s="8">
        <f>SUM(D27:D31)</f>
        <v>4124.91</v>
      </c>
    </row>
    <row r="33" spans="1:4" ht="15.75" thickBot="1">
      <c r="A33" s="10"/>
      <c r="B33" s="20"/>
      <c r="C33" s="10" t="s">
        <v>40</v>
      </c>
      <c r="D33" s="11">
        <f>(D32/10)/D13</f>
        <v>0.14999672727272725</v>
      </c>
    </row>
    <row r="34" spans="1:4" ht="16.5" thickTop="1" thickBot="1">
      <c r="A34" s="21" t="s">
        <v>41</v>
      </c>
      <c r="B34" s="22">
        <f>B23+B17+B11+B26</f>
        <v>2.1665000000000001</v>
      </c>
      <c r="C34" s="21" t="s">
        <v>42</v>
      </c>
      <c r="D34" s="22">
        <f>D33+D25+D14</f>
        <v>1.8562524848484849</v>
      </c>
    </row>
    <row r="35" spans="1:4" ht="16.5" thickTop="1" thickBot="1">
      <c r="A35" s="23" t="s">
        <v>43</v>
      </c>
      <c r="B35" s="24"/>
      <c r="C35" s="25"/>
      <c r="D35" s="26">
        <f>D34+B34</f>
        <v>4.0227524848484855</v>
      </c>
    </row>
    <row r="36" spans="1:4" ht="16.5" thickTop="1" thickBot="1">
      <c r="A36" s="23" t="s">
        <v>44</v>
      </c>
      <c r="B36" s="24"/>
      <c r="C36" s="25"/>
      <c r="D36" s="28">
        <v>20</v>
      </c>
    </row>
    <row r="37" spans="1:4" ht="16.5" thickTop="1" thickBot="1">
      <c r="A37" s="23" t="s">
        <v>45</v>
      </c>
      <c r="B37" s="24"/>
      <c r="C37" s="25"/>
      <c r="D37" s="27">
        <f>D35/100*D36+D35</f>
        <v>4.8273029818181827</v>
      </c>
    </row>
    <row r="38" spans="1:4" ht="15.75" thickTop="1">
      <c r="A38" s="1"/>
      <c r="B38" s="1"/>
      <c r="C38" s="1"/>
      <c r="D38" s="1"/>
    </row>
  </sheetData>
  <mergeCells count="6">
    <mergeCell ref="A6:D6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/>
  </sheetPr>
  <dimension ref="A1:D38"/>
  <sheetViews>
    <sheetView topLeftCell="A7" workbookViewId="0">
      <selection activeCell="A4" sqref="A4:D4"/>
    </sheetView>
  </sheetViews>
  <sheetFormatPr defaultRowHeight="15"/>
  <cols>
    <col min="1" max="1" width="32.85546875" bestFit="1" customWidth="1"/>
    <col min="2" max="2" width="9.28515625" bestFit="1" customWidth="1"/>
    <col min="3" max="3" width="30.140625" bestFit="1" customWidth="1"/>
    <col min="4" max="4" width="10.28515625" bestFit="1" customWidth="1"/>
  </cols>
  <sheetData>
    <row r="1" spans="1:4" ht="24.75" thickTop="1" thickBot="1">
      <c r="A1" s="33" t="s">
        <v>0</v>
      </c>
      <c r="B1" s="33"/>
      <c r="C1" s="33"/>
      <c r="D1" s="33"/>
    </row>
    <row r="2" spans="1:4" ht="24.75" thickTop="1" thickBot="1">
      <c r="A2" s="34" t="s">
        <v>52</v>
      </c>
      <c r="B2" s="35"/>
      <c r="C2" s="35"/>
      <c r="D2" s="36"/>
    </row>
    <row r="3" spans="1:4" ht="24.75" thickTop="1" thickBot="1">
      <c r="A3" s="34" t="s">
        <v>62</v>
      </c>
      <c r="B3" s="35"/>
      <c r="C3" s="35"/>
      <c r="D3" s="36"/>
    </row>
    <row r="4" spans="1:4" ht="24.75" thickTop="1" thickBot="1">
      <c r="A4" s="37"/>
      <c r="B4" s="37"/>
      <c r="C4" s="37"/>
      <c r="D4" s="37"/>
    </row>
    <row r="5" spans="1:4" ht="24.75" thickTop="1" thickBot="1">
      <c r="A5" s="37" t="s">
        <v>49</v>
      </c>
      <c r="B5" s="37"/>
      <c r="C5" s="37"/>
      <c r="D5" s="37"/>
    </row>
    <row r="6" spans="1:4" ht="16.5" thickTop="1" thickBot="1">
      <c r="A6" s="32"/>
      <c r="B6" s="32"/>
      <c r="C6" s="32"/>
      <c r="D6" s="32"/>
    </row>
    <row r="7" spans="1:4" ht="15.75" thickTop="1">
      <c r="A7" s="2" t="s">
        <v>1</v>
      </c>
      <c r="B7" s="3"/>
      <c r="C7" s="4" t="s">
        <v>2</v>
      </c>
      <c r="D7" s="3"/>
    </row>
    <row r="8" spans="1:4">
      <c r="A8" s="5" t="s">
        <v>3</v>
      </c>
      <c r="B8" s="3"/>
      <c r="C8" s="6" t="s">
        <v>4</v>
      </c>
      <c r="D8" s="3"/>
    </row>
    <row r="9" spans="1:4">
      <c r="A9" s="7" t="s">
        <v>5</v>
      </c>
      <c r="B9" s="28">
        <v>6.62</v>
      </c>
      <c r="C9" s="9" t="s">
        <v>6</v>
      </c>
      <c r="D9" s="28">
        <v>71661</v>
      </c>
    </row>
    <row r="10" spans="1:4">
      <c r="A10" s="7" t="s">
        <v>7</v>
      </c>
      <c r="B10" s="28">
        <v>5</v>
      </c>
      <c r="C10" s="9" t="s">
        <v>8</v>
      </c>
      <c r="D10" s="28">
        <v>4</v>
      </c>
    </row>
    <row r="11" spans="1:4">
      <c r="A11" s="10" t="s">
        <v>9</v>
      </c>
      <c r="B11" s="11">
        <f>B9/B10</f>
        <v>1.3240000000000001</v>
      </c>
      <c r="C11" s="9" t="s">
        <v>46</v>
      </c>
      <c r="D11" s="8">
        <f>D9/100*D10</f>
        <v>2866.44</v>
      </c>
    </row>
    <row r="12" spans="1:4" ht="15.75" thickBot="1">
      <c r="A12" s="10" t="s">
        <v>47</v>
      </c>
      <c r="B12" s="28">
        <v>85</v>
      </c>
      <c r="C12" s="9" t="s">
        <v>10</v>
      </c>
      <c r="D12" s="8">
        <f>D11/12</f>
        <v>238.87</v>
      </c>
    </row>
    <row r="13" spans="1:4" ht="15.75" thickBot="1">
      <c r="A13" s="5" t="s">
        <v>11</v>
      </c>
      <c r="B13" s="29"/>
      <c r="C13" s="9" t="s">
        <v>48</v>
      </c>
      <c r="D13" s="12">
        <f>B12*22</f>
        <v>1870</v>
      </c>
    </row>
    <row r="14" spans="1:4">
      <c r="A14" s="7" t="s">
        <v>12</v>
      </c>
      <c r="B14" s="28">
        <v>25</v>
      </c>
      <c r="C14" s="13" t="s">
        <v>13</v>
      </c>
      <c r="D14" s="11">
        <f>D12/D13</f>
        <v>0.1277379679144385</v>
      </c>
    </row>
    <row r="15" spans="1:4" ht="15.75" thickBot="1">
      <c r="A15" s="7" t="s">
        <v>50</v>
      </c>
      <c r="B15" s="30">
        <v>7</v>
      </c>
      <c r="C15" s="15" t="s">
        <v>14</v>
      </c>
      <c r="D15" s="16"/>
    </row>
    <row r="16" spans="1:4" ht="15.75" thickBot="1">
      <c r="A16" s="7" t="s">
        <v>15</v>
      </c>
      <c r="B16" s="28">
        <v>10000</v>
      </c>
      <c r="C16" s="9" t="s">
        <v>16</v>
      </c>
      <c r="D16" s="31">
        <v>3000</v>
      </c>
    </row>
    <row r="17" spans="1:4">
      <c r="A17" s="10" t="s">
        <v>17</v>
      </c>
      <c r="B17" s="11">
        <f>(B14*B15)/B16</f>
        <v>1.7500000000000002E-2</v>
      </c>
      <c r="C17" s="9" t="s">
        <v>18</v>
      </c>
      <c r="D17" s="18">
        <f>D16/12</f>
        <v>250</v>
      </c>
    </row>
    <row r="18" spans="1:4">
      <c r="A18" s="5" t="s">
        <v>19</v>
      </c>
      <c r="B18" s="8"/>
      <c r="C18" s="9" t="s">
        <v>20</v>
      </c>
      <c r="D18" s="18">
        <f>D16/12</f>
        <v>250</v>
      </c>
    </row>
    <row r="19" spans="1:4">
      <c r="A19" s="7" t="s">
        <v>21</v>
      </c>
      <c r="B19" s="28">
        <v>550</v>
      </c>
      <c r="C19" s="7" t="s">
        <v>22</v>
      </c>
      <c r="D19" s="18">
        <f>D18/3</f>
        <v>83.333333333333329</v>
      </c>
    </row>
    <row r="20" spans="1:4">
      <c r="A20" s="7" t="s">
        <v>23</v>
      </c>
      <c r="B20" s="28">
        <v>6</v>
      </c>
      <c r="C20" s="7" t="s">
        <v>24</v>
      </c>
      <c r="D20" s="18">
        <f>D16*8%</f>
        <v>240</v>
      </c>
    </row>
    <row r="21" spans="1:4">
      <c r="A21" s="7" t="s">
        <v>25</v>
      </c>
      <c r="B21" s="8">
        <f>B19*B20</f>
        <v>3300</v>
      </c>
      <c r="C21" s="7" t="s">
        <v>26</v>
      </c>
      <c r="D21" s="18">
        <f>D16*21%</f>
        <v>630</v>
      </c>
    </row>
    <row r="22" spans="1:4">
      <c r="A22" s="7" t="s">
        <v>27</v>
      </c>
      <c r="B22" s="28">
        <v>8000</v>
      </c>
      <c r="C22" s="7" t="s">
        <v>28</v>
      </c>
      <c r="D22" s="18">
        <f>D16+D17+D18+D19+D20+D21</f>
        <v>4453.3333333333339</v>
      </c>
    </row>
    <row r="23" spans="1:4">
      <c r="A23" s="10" t="s">
        <v>29</v>
      </c>
      <c r="B23" s="11">
        <f>B21/B22</f>
        <v>0.41249999999999998</v>
      </c>
      <c r="C23" s="7"/>
      <c r="D23" s="8"/>
    </row>
    <row r="24" spans="1:4" ht="15.75" thickBot="1">
      <c r="A24" s="5" t="s">
        <v>30</v>
      </c>
      <c r="B24" s="16"/>
      <c r="C24" s="7"/>
      <c r="D24" s="28"/>
    </row>
    <row r="25" spans="1:4" ht="15.75" thickBot="1">
      <c r="A25" s="7" t="s">
        <v>31</v>
      </c>
      <c r="B25" s="17">
        <f>D13*B23</f>
        <v>771.375</v>
      </c>
      <c r="C25" s="13" t="s">
        <v>32</v>
      </c>
      <c r="D25" s="11">
        <f>D22/D13</f>
        <v>2.381461675579323</v>
      </c>
    </row>
    <row r="26" spans="1:4">
      <c r="A26" s="10" t="s">
        <v>33</v>
      </c>
      <c r="B26" s="11">
        <f>B25/D13</f>
        <v>0.41249999999999998</v>
      </c>
      <c r="C26" s="19" t="s">
        <v>34</v>
      </c>
      <c r="D26" s="8" t="s">
        <v>51</v>
      </c>
    </row>
    <row r="27" spans="1:4">
      <c r="A27" s="10"/>
      <c r="B27" s="20"/>
      <c r="C27" s="7" t="s">
        <v>35</v>
      </c>
      <c r="D27" s="8">
        <v>1074.9100000000001</v>
      </c>
    </row>
    <row r="28" spans="1:4">
      <c r="A28" s="10"/>
      <c r="B28" s="20"/>
      <c r="C28" s="7" t="s">
        <v>36</v>
      </c>
      <c r="D28" s="28">
        <v>800</v>
      </c>
    </row>
    <row r="29" spans="1:4">
      <c r="A29" s="10"/>
      <c r="B29" s="20"/>
      <c r="C29" s="7" t="s">
        <v>54</v>
      </c>
      <c r="D29" s="28">
        <v>700</v>
      </c>
    </row>
    <row r="30" spans="1:4">
      <c r="A30" s="10"/>
      <c r="B30" s="20"/>
      <c r="C30" s="7" t="s">
        <v>37</v>
      </c>
      <c r="D30" s="28">
        <v>150</v>
      </c>
    </row>
    <row r="31" spans="1:4">
      <c r="A31" s="10"/>
      <c r="B31" s="20"/>
      <c r="C31" s="7" t="s">
        <v>38</v>
      </c>
      <c r="D31" s="28">
        <v>1400</v>
      </c>
    </row>
    <row r="32" spans="1:4">
      <c r="A32" s="10"/>
      <c r="B32" s="20"/>
      <c r="C32" s="7" t="s">
        <v>39</v>
      </c>
      <c r="D32" s="8">
        <f>SUM(D27:D31)</f>
        <v>4124.91</v>
      </c>
    </row>
    <row r="33" spans="1:4" ht="15.75" thickBot="1">
      <c r="A33" s="10"/>
      <c r="B33" s="20"/>
      <c r="C33" s="10" t="s">
        <v>40</v>
      </c>
      <c r="D33" s="11">
        <f>(D32/10)/D13</f>
        <v>0.22058342245989304</v>
      </c>
    </row>
    <row r="34" spans="1:4" ht="16.5" thickTop="1" thickBot="1">
      <c r="A34" s="21" t="s">
        <v>41</v>
      </c>
      <c r="B34" s="22">
        <f>B23+B17+B11+B26</f>
        <v>2.1665000000000001</v>
      </c>
      <c r="C34" s="21" t="s">
        <v>42</v>
      </c>
      <c r="D34" s="22">
        <f>D33+D25+D14</f>
        <v>2.7297830659536548</v>
      </c>
    </row>
    <row r="35" spans="1:4" ht="16.5" thickTop="1" thickBot="1">
      <c r="A35" s="23" t="s">
        <v>43</v>
      </c>
      <c r="B35" s="24"/>
      <c r="C35" s="25"/>
      <c r="D35" s="26">
        <f>D34+B34</f>
        <v>4.8962830659536554</v>
      </c>
    </row>
    <row r="36" spans="1:4" ht="16.5" thickTop="1" thickBot="1">
      <c r="A36" s="23" t="s">
        <v>44</v>
      </c>
      <c r="B36" s="24"/>
      <c r="C36" s="25"/>
      <c r="D36" s="28">
        <v>20</v>
      </c>
    </row>
    <row r="37" spans="1:4" ht="16.5" thickTop="1" thickBot="1">
      <c r="A37" s="23" t="s">
        <v>45</v>
      </c>
      <c r="B37" s="24"/>
      <c r="C37" s="25"/>
      <c r="D37" s="27">
        <f>D35/100*D36+D35</f>
        <v>5.8755396791443868</v>
      </c>
    </row>
    <row r="38" spans="1:4" ht="15.75" thickTop="1">
      <c r="A38" s="1"/>
      <c r="B38" s="1"/>
      <c r="C38" s="1"/>
      <c r="D38" s="1"/>
    </row>
  </sheetData>
  <mergeCells count="6">
    <mergeCell ref="A6:D6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8442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Item 01 M</vt:lpstr>
      <vt:lpstr>item 02 M</vt:lpstr>
      <vt:lpstr>Item 3 </vt:lpstr>
      <vt:lpstr>Item 4 R</vt:lpstr>
      <vt:lpstr>Item 5  R </vt:lpstr>
      <vt:lpstr>Item 6 R </vt:lpstr>
      <vt:lpstr>Item 7 Z</vt:lpstr>
      <vt:lpstr>Item 8 Z</vt:lpstr>
      <vt:lpstr>Item 9 Z</vt:lpstr>
      <vt:lpstr>Item 10</vt:lpstr>
      <vt:lpstr>Item 11</vt:lpstr>
      <vt:lpstr>Item 12</vt:lpstr>
      <vt:lpstr>Item 13</vt:lpstr>
      <vt:lpstr>item 14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Prefeitura Municipal</cp:lastModifiedBy>
  <cp:revision>42</cp:revision>
  <cp:lastPrinted>2025-04-08T18:06:59Z</cp:lastPrinted>
  <dcterms:created xsi:type="dcterms:W3CDTF">2015-05-07T11:14:26Z</dcterms:created>
  <dcterms:modified xsi:type="dcterms:W3CDTF">2025-04-15T19:41:29Z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